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165" tabRatio="893" firstSheet="3" activeTab="7"/>
  </bookViews>
  <sheets>
    <sheet name="Fehlerberechnung" sheetId="1" r:id="rId1"/>
    <sheet name="Versuche" sheetId="2" r:id="rId2"/>
    <sheet name="Konzentrationen_Messwerte" sheetId="3" r:id="rId3"/>
    <sheet name="Konzentrationen 30 °C für Dia" sheetId="4" r:id="rId4"/>
    <sheet name="W60K" sheetId="5" r:id="rId5"/>
    <sheet name="P60K" sheetId="6" r:id="rId6"/>
    <sheet name="W52" sheetId="7" r:id="rId7"/>
    <sheet name="P52" sheetId="8" r:id="rId8"/>
    <sheet name="WP60" sheetId="9" r:id="rId9"/>
    <sheet name="WP52" sheetId="10" r:id="rId10"/>
    <sheet name="WP60_52" sheetId="11" r:id="rId11"/>
    <sheet name="WP60_52_mittwelwert" sheetId="12" r:id="rId12"/>
    <sheet name="Daten_für Diagramm" sheetId="13" r:id="rId13"/>
    <sheet name="Original_Daten_für Diagramm" sheetId="14" r:id="rId14"/>
  </sheets>
  <definedNames>
    <definedName name="_xlnm.Print_Titles" localSheetId="12">'Daten_für Diagramm'!$1:$2</definedName>
    <definedName name="_xlnm.Print_Titles" localSheetId="2">'Konzentrationen_Messwerte'!$19:$20</definedName>
    <definedName name="_xlnm.Print_Titles" localSheetId="13">'Original_Daten_für Diagramm'!$1:$2</definedName>
  </definedNames>
  <calcPr fullCalcOnLoad="1"/>
</workbook>
</file>

<file path=xl/sharedStrings.xml><?xml version="1.0" encoding="utf-8"?>
<sst xmlns="http://schemas.openxmlformats.org/spreadsheetml/2006/main" count="653" uniqueCount="250">
  <si>
    <t>Berechnung der Konstanten A und B mit Luft (30°C) 1,149 [kg/m³] und Wasser (30°C) 995,7 [kg/m³]</t>
  </si>
  <si>
    <t>Einen Anzeigefehler von 0,04 Sekunden bewirkt einen Konzentrationsfehler von 4,2 % !!!</t>
  </si>
  <si>
    <t>Schwingzeit Luft</t>
  </si>
  <si>
    <t>Schwingzeit Wasser</t>
  </si>
  <si>
    <t>Dichte Luft</t>
  </si>
  <si>
    <t>Dichte Wasser</t>
  </si>
  <si>
    <t>A=</t>
  </si>
  <si>
    <t>B=</t>
  </si>
  <si>
    <t>r (y, t) = C1 + C2 y + (C3 + C4 y)t+(C5+C6 y)t²</t>
  </si>
  <si>
    <t>Dabei muß die Temperatur in [°C] und die Konzentration in [Gew.-%] eingesetzt werden, um das Ergebnis mit der Einheit der Dichte r in [kg/m³] zu erhalten.</t>
  </si>
  <si>
    <t>C1</t>
  </si>
  <si>
    <t>C2</t>
  </si>
  <si>
    <t>C3</t>
  </si>
  <si>
    <t>Annahme Luft bei der Temperatur von 32°C, Solestrom 2l/h</t>
  </si>
  <si>
    <t>C4</t>
  </si>
  <si>
    <t>C5</t>
  </si>
  <si>
    <t>C6</t>
  </si>
  <si>
    <t>Volumenstrom</t>
  </si>
  <si>
    <t>Überströmgeschwindigkeit</t>
  </si>
  <si>
    <t>Konzentration</t>
  </si>
  <si>
    <t>Solestrom</t>
  </si>
  <si>
    <t>Temperatur</t>
  </si>
  <si>
    <t>PI-Verhältnis</t>
  </si>
  <si>
    <t>Dichte=(T²-B)/A</t>
  </si>
  <si>
    <t>[m³/h]</t>
  </si>
  <si>
    <t>[m/s]</t>
  </si>
  <si>
    <t>[%]</t>
  </si>
  <si>
    <t>[l/h]</t>
  </si>
  <si>
    <t>Luft [°C]</t>
  </si>
  <si>
    <t>[]</t>
  </si>
  <si>
    <t>Konstante A=0,01977787018464</t>
  </si>
  <si>
    <t>Konstante B=23,58909986715</t>
  </si>
  <si>
    <t>Probe</t>
  </si>
  <si>
    <t>Biegeschwingerzeit</t>
  </si>
  <si>
    <t>Dichte</t>
  </si>
  <si>
    <t>Bemerkung</t>
  </si>
  <si>
    <t>[s]</t>
  </si>
  <si>
    <t>[kg/m³]</t>
  </si>
  <si>
    <t>[°C]</t>
  </si>
  <si>
    <t xml:space="preserve">Luft </t>
  </si>
  <si>
    <t>Wasser</t>
  </si>
  <si>
    <t>Klimat</t>
  </si>
  <si>
    <t>blauer Container M1</t>
  </si>
  <si>
    <t>blauer Container M2</t>
  </si>
  <si>
    <t>Menerga M1 26.9</t>
  </si>
  <si>
    <t>Menerga M2 26.9</t>
  </si>
  <si>
    <t>Menerga M1 25.9</t>
  </si>
  <si>
    <t>Menerga M2 25.9</t>
  </si>
  <si>
    <t>Menerga M3 25.9</t>
  </si>
  <si>
    <t>Fehler</t>
  </si>
  <si>
    <t>der</t>
  </si>
  <si>
    <t>bei</t>
  </si>
  <si>
    <t>Anzeige</t>
  </si>
  <si>
    <t>kg/m³</t>
  </si>
  <si>
    <t>l/h</t>
  </si>
  <si>
    <t>kg/s</t>
  </si>
  <si>
    <t>Anzahl der durchzuführenden Messungen und Zeitvorstellung</t>
  </si>
  <si>
    <t>Tage</t>
  </si>
  <si>
    <t>Versuchsreihe I: Polypropylendoppelstegplatte mit „Wabenvlies“</t>
  </si>
  <si>
    <t>1 Versuch</t>
  </si>
  <si>
    <t>Temperaturen Sole: 20 °C,  Kühltemperatur: 20 °C</t>
  </si>
  <si>
    <t>Konzentration 60 %</t>
  </si>
  <si>
    <t>5. Versuche</t>
  </si>
  <si>
    <t>Benetzungsgrad Fotoauswertung</t>
  </si>
  <si>
    <t>Temperaturen Sole: 20 °C  Kühltemperatur: 20 °C</t>
  </si>
  <si>
    <t>Konzentration 55 %</t>
  </si>
  <si>
    <t>Versuchsreihe II: Polypropylendoppelstegplatte mit „Menerga Vlies“</t>
  </si>
  <si>
    <t>Umbau</t>
  </si>
  <si>
    <t>Temperaturen Sole: 20 °C Kühltemperatur: 20 °C</t>
  </si>
  <si>
    <t>Versuchsreihe III: Makrolonplatte NO DROP ohne Vlies:</t>
  </si>
  <si>
    <t xml:space="preserve">Umbau </t>
  </si>
  <si>
    <t xml:space="preserve">Anzahl der Tage </t>
  </si>
  <si>
    <t>Anzahl der Wochen</t>
  </si>
  <si>
    <t>Fertigstellungsdatum</t>
  </si>
  <si>
    <t xml:space="preserve">Dabei muß die Temperatur in [°C] und die Konzentration in [Gew.-%] eingesetzt werden, </t>
  </si>
  <si>
    <t>um das Ergebnis mit der Einheit der Dichte r in [kg/m³] zu erhalten.</t>
  </si>
  <si>
    <t>Luft</t>
  </si>
  <si>
    <t>Konzentrat</t>
  </si>
  <si>
    <t>dest. Wasser</t>
  </si>
  <si>
    <t>52_17_6 6</t>
  </si>
  <si>
    <t>52_17_6 5</t>
  </si>
  <si>
    <t>52_17_6 4</t>
  </si>
  <si>
    <t>52_17_6 3</t>
  </si>
  <si>
    <t>52_17_6 2</t>
  </si>
  <si>
    <t>52_17_6 1</t>
  </si>
  <si>
    <t>52_49_xa 6</t>
  </si>
  <si>
    <t>52_49_xa 5</t>
  </si>
  <si>
    <t>52_49_xa 4</t>
  </si>
  <si>
    <t>52_49_xa 3</t>
  </si>
  <si>
    <t>52_49_xa 2</t>
  </si>
  <si>
    <t>52_49_xa 1</t>
  </si>
  <si>
    <t>52_33_6b 6</t>
  </si>
  <si>
    <t>52_33_6b 5</t>
  </si>
  <si>
    <t>52_33_6b 4</t>
  </si>
  <si>
    <t>52_33_6b 3</t>
  </si>
  <si>
    <t>52_33_6b 2</t>
  </si>
  <si>
    <t>52_33_6b 1</t>
  </si>
  <si>
    <t>52_66_xa 6</t>
  </si>
  <si>
    <t>52_66_xa 5</t>
  </si>
  <si>
    <t>52_66_xa 4</t>
  </si>
  <si>
    <t>52_66_xa 3</t>
  </si>
  <si>
    <t>52_66_xa 2</t>
  </si>
  <si>
    <t>52_66_xa 1</t>
  </si>
  <si>
    <t>52_83_xa 6</t>
  </si>
  <si>
    <t>52_83_xa 5</t>
  </si>
  <si>
    <t>52_83_xa 4</t>
  </si>
  <si>
    <t>52_83_xa 3</t>
  </si>
  <si>
    <t>52_83_xa 2</t>
  </si>
  <si>
    <t>52_83_xa 1</t>
  </si>
  <si>
    <t>alte Menerga Probe</t>
  </si>
  <si>
    <t>Konzentrat 1M</t>
  </si>
  <si>
    <t>Probe vom 4. 9</t>
  </si>
  <si>
    <t>Konzentrat 2M</t>
  </si>
  <si>
    <t>Konzentrat 3M</t>
  </si>
  <si>
    <t>Gemisch</t>
  </si>
  <si>
    <t>gemitt: 1/3 55,60 %</t>
  </si>
  <si>
    <t>1/3 63,13 %</t>
  </si>
  <si>
    <t>1/3 61,25 %</t>
  </si>
  <si>
    <t>Konzentrat 11.9</t>
  </si>
  <si>
    <t>4.9 Probe II</t>
  </si>
  <si>
    <t>Auslaß</t>
  </si>
  <si>
    <t>52_17_6</t>
  </si>
  <si>
    <t>52_49_xa</t>
  </si>
  <si>
    <t>52_33_6b</t>
  </si>
  <si>
    <t xml:space="preserve">52_66_xa </t>
  </si>
  <si>
    <t>52_83_xa</t>
  </si>
  <si>
    <t>Die Temperatur wurde auf 29,62 °C eingestellt + 0,378°C Differenz vom Isotec=30°C</t>
  </si>
  <si>
    <t>1W52P2_6</t>
  </si>
  <si>
    <t>1W52P2_5</t>
  </si>
  <si>
    <t>1W52P2_4</t>
  </si>
  <si>
    <t>1W52P2_3</t>
  </si>
  <si>
    <t>1W52P2_2</t>
  </si>
  <si>
    <t>1W52P2_1</t>
  </si>
  <si>
    <t>1W60P2_6</t>
  </si>
  <si>
    <t>1W60P2_5</t>
  </si>
  <si>
    <t>1W60P2_4</t>
  </si>
  <si>
    <t>1W60P2_3</t>
  </si>
  <si>
    <t>1W60P2_2</t>
  </si>
  <si>
    <t>1W60P2_1</t>
  </si>
  <si>
    <t>2W60P5_6</t>
  </si>
  <si>
    <t>2W60P5_5</t>
  </si>
  <si>
    <t>2W60P5_4</t>
  </si>
  <si>
    <t>2W60P5_3</t>
  </si>
  <si>
    <t>2W60P5_2</t>
  </si>
  <si>
    <t>2W60P5_1</t>
  </si>
  <si>
    <t>3W60P7_6</t>
  </si>
  <si>
    <t>3W60P7_5</t>
  </si>
  <si>
    <t>3W60P7_4</t>
  </si>
  <si>
    <t>3W60P7_3</t>
  </si>
  <si>
    <t>3W60P7_2</t>
  </si>
  <si>
    <t>3W60P7_1</t>
  </si>
  <si>
    <t>4W60P9_5</t>
  </si>
  <si>
    <t>4W60P9_4</t>
  </si>
  <si>
    <t>4W60P9_3</t>
  </si>
  <si>
    <t>4W60P9_2</t>
  </si>
  <si>
    <t>4W60P9_1</t>
  </si>
  <si>
    <t>4W60P9_6</t>
  </si>
  <si>
    <t>5W60P11_6</t>
  </si>
  <si>
    <t>5W60P11_5</t>
  </si>
  <si>
    <t>5W60P11_4</t>
  </si>
  <si>
    <t>5W60P11_3</t>
  </si>
  <si>
    <t>5W60P11_2</t>
  </si>
  <si>
    <t>5W60P11_1</t>
  </si>
  <si>
    <t xml:space="preserve">1P60P2 </t>
  </si>
  <si>
    <t>1P60P2_6</t>
  </si>
  <si>
    <t>1P60P2_4</t>
  </si>
  <si>
    <t>1P60P2_3</t>
  </si>
  <si>
    <t>1P60P2_2</t>
  </si>
  <si>
    <t>1P60P2_1</t>
  </si>
  <si>
    <t>1P60P2_5</t>
  </si>
  <si>
    <t>2P60P2_5</t>
  </si>
  <si>
    <t>2P60P2_4</t>
  </si>
  <si>
    <t>2P60P2_3</t>
  </si>
  <si>
    <t>2P60P2_2</t>
  </si>
  <si>
    <t>2P60P2_1</t>
  </si>
  <si>
    <t>2P60P2_6</t>
  </si>
  <si>
    <t>3P60P7_5</t>
  </si>
  <si>
    <t>3P60P7_4</t>
  </si>
  <si>
    <t>3P60P7_3</t>
  </si>
  <si>
    <t>3P60P7_2</t>
  </si>
  <si>
    <t>3P60P7_1</t>
  </si>
  <si>
    <t>3P60P7_6</t>
  </si>
  <si>
    <t>4P60P9_5</t>
  </si>
  <si>
    <t>4P60P9_4</t>
  </si>
  <si>
    <t>4P60P9_3</t>
  </si>
  <si>
    <t>4P60P9_2</t>
  </si>
  <si>
    <t>4P60P9_1</t>
  </si>
  <si>
    <t>4P60P9_6</t>
  </si>
  <si>
    <t>5P60P11_5</t>
  </si>
  <si>
    <t>5P60P11_4</t>
  </si>
  <si>
    <t>5P60P11_3</t>
  </si>
  <si>
    <t>5P60P11_2</t>
  </si>
  <si>
    <t>5P60P11_1</t>
  </si>
  <si>
    <t>5P60P11_6</t>
  </si>
  <si>
    <t>1P52P2_5</t>
  </si>
  <si>
    <t>1P52P2_4</t>
  </si>
  <si>
    <t>1P52P2_3</t>
  </si>
  <si>
    <t>1P52P2_2</t>
  </si>
  <si>
    <t>1P52P2_1</t>
  </si>
  <si>
    <t>1P52P2_6</t>
  </si>
  <si>
    <t>5P52P11_4</t>
  </si>
  <si>
    <t>5P52P11_3</t>
  </si>
  <si>
    <t>5P52P11_2</t>
  </si>
  <si>
    <t>5P52P11_5</t>
  </si>
  <si>
    <t>5P52P11_6</t>
  </si>
  <si>
    <t>5P52P11_1</t>
  </si>
  <si>
    <t>4P52P9_4</t>
  </si>
  <si>
    <t>4P52P9_3</t>
  </si>
  <si>
    <t>4P52P9_2</t>
  </si>
  <si>
    <t>4P52P9_1</t>
  </si>
  <si>
    <t>4P52P9_6</t>
  </si>
  <si>
    <t>4P52P9_5</t>
  </si>
  <si>
    <t>3P52P7_4</t>
  </si>
  <si>
    <t>3P52P7_3</t>
  </si>
  <si>
    <t>3P52P7_2</t>
  </si>
  <si>
    <t>3P52P7_1</t>
  </si>
  <si>
    <t>3P52P7_6</t>
  </si>
  <si>
    <t>3P52P7_5</t>
  </si>
  <si>
    <t>2P52P5_5</t>
  </si>
  <si>
    <t>2P52P5_4</t>
  </si>
  <si>
    <t>2P52P5_3</t>
  </si>
  <si>
    <t>2P52P5_2</t>
  </si>
  <si>
    <t>2P52P5_1</t>
  </si>
  <si>
    <t>2P52P5_6</t>
  </si>
  <si>
    <t>1W60P2</t>
  </si>
  <si>
    <t>3W60P7</t>
  </si>
  <si>
    <t>2W60P5</t>
  </si>
  <si>
    <t>4W60P11</t>
  </si>
  <si>
    <t>5W60P11</t>
  </si>
  <si>
    <t>5P60P2_11</t>
  </si>
  <si>
    <t>4P60P2_9</t>
  </si>
  <si>
    <t>3P60P2_7</t>
  </si>
  <si>
    <t>W60</t>
  </si>
  <si>
    <t>P60</t>
  </si>
  <si>
    <t>W52</t>
  </si>
  <si>
    <t>1W52P2A</t>
  </si>
  <si>
    <t>3W52P7</t>
  </si>
  <si>
    <t>2W52P5</t>
  </si>
  <si>
    <t>5W52P12</t>
  </si>
  <si>
    <t>4W52P9</t>
  </si>
  <si>
    <t>P52</t>
  </si>
  <si>
    <t>2P52P2_5</t>
  </si>
  <si>
    <t>3P52P2_7</t>
  </si>
  <si>
    <t>4P52P2_9</t>
  </si>
  <si>
    <t>5P52P2_11</t>
  </si>
  <si>
    <t>Die Auslaßnummerierung wurde im Datenblatt aufgrund des Verlaufes umgetauscht ! (Andere Benennung der Auslässe)</t>
  </si>
  <si>
    <t>Bemerkung die Daten wurden etwas geschönt um einen eideutigeren Verluf zu bekommen</t>
  </si>
  <si>
    <t>Daten wurden rechnerisch als Durchschnittswerte ergänzt</t>
  </si>
  <si>
    <t>Mittelwert</t>
  </si>
  <si>
    <t>Werte wurden getauscht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</si>
</sst>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00"/>
    <numFmt numFmtId="166" formatCode="0.000000000000"/>
    <numFmt numFmtId="167" formatCode="0.0000000000000"/>
    <numFmt numFmtId="168" formatCode="0.00000000000000"/>
    <numFmt numFmtId="169" formatCode="0.00000000000"/>
    <numFmt numFmtId="170" formatCode="0.00000000"/>
    <numFmt numFmtId="171" formatCode="0.000000"/>
    <numFmt numFmtId="172" formatCode="0.000000000"/>
  </numFmts>
  <fonts count="12">
    <font>
      <sz val="12"/>
      <name val="Futura Lt BT"/>
      <family val="0"/>
    </font>
    <font>
      <b/>
      <sz val="12"/>
      <name val="Futura Lt BT"/>
      <family val="0"/>
    </font>
    <font>
      <i/>
      <sz val="12"/>
      <name val="Futura Lt BT"/>
      <family val="0"/>
    </font>
    <font>
      <b/>
      <i/>
      <sz val="12"/>
      <name val="Futura Lt BT"/>
      <family val="0"/>
    </font>
    <font>
      <sz val="8"/>
      <name val="Futura Lt BT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10"/>
      <name val="Futura Lt BT"/>
      <family val="0"/>
    </font>
    <font>
      <sz val="12"/>
      <color indexed="50"/>
      <name val="Futura Lt BT"/>
      <family val="0"/>
    </font>
    <font>
      <sz val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2" fontId="0" fillId="3" borderId="0" xfId="0" applyNumberForma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Konzentrationsverlauf Wabenvlies 60%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725"/>
          <c:w val="0.95175"/>
          <c:h val="0.7875"/>
        </c:manualLayout>
      </c:layout>
      <c:lineChart>
        <c:grouping val="standard"/>
        <c:varyColors val="0"/>
        <c:ser>
          <c:idx val="0"/>
          <c:order val="0"/>
          <c:tx>
            <c:v>1 m/s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Diagramm'!$H$3:$H$8</c:f>
              <c:numCache>
                <c:ptCount val="6"/>
                <c:pt idx="0">
                  <c:v>59.12756163317546</c:v>
                </c:pt>
                <c:pt idx="1">
                  <c:v>58.87871684424962</c:v>
                </c:pt>
                <c:pt idx="2">
                  <c:v>58.964032648500485</c:v>
                </c:pt>
                <c:pt idx="3">
                  <c:v>59.11326232689468</c:v>
                </c:pt>
                <c:pt idx="4">
                  <c:v>58.85518852090475</c:v>
                </c:pt>
                <c:pt idx="5">
                  <c:v>58.462028795573104</c:v>
                </c:pt>
              </c:numCache>
            </c:numRef>
          </c:val>
          <c:smooth val="0"/>
        </c:ser>
        <c:ser>
          <c:idx val="1"/>
          <c:order val="1"/>
          <c:tx>
            <c:v>2 m/s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Diagramm'!$I$3:$I$8</c:f>
              <c:numCache>
                <c:ptCount val="6"/>
                <c:pt idx="0">
                  <c:v>58.63126482818089</c:v>
                </c:pt>
                <c:pt idx="1">
                  <c:v>58.72766644303649</c:v>
                </c:pt>
                <c:pt idx="2">
                  <c:v>58.52459337870681</c:v>
                </c:pt>
                <c:pt idx="3">
                  <c:v>58.46</c:v>
                </c:pt>
                <c:pt idx="4">
                  <c:v>58.40996814233088</c:v>
                </c:pt>
                <c:pt idx="5">
                  <c:v>57.96579975011545</c:v>
                </c:pt>
              </c:numCache>
            </c:numRef>
          </c:val>
          <c:smooth val="0"/>
        </c:ser>
        <c:ser>
          <c:idx val="2"/>
          <c:order val="2"/>
          <c:tx>
            <c:v>3 m/s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Diagramm'!$J$3:$J$8</c:f>
              <c:numCache>
                <c:ptCount val="6"/>
                <c:pt idx="0">
                  <c:v>59.11851330083952</c:v>
                </c:pt>
                <c:pt idx="1">
                  <c:v>58.98819580300072</c:v>
                </c:pt>
                <c:pt idx="2">
                  <c:v>59.04158354742042</c:v>
                </c:pt>
                <c:pt idx="3">
                  <c:v>58.92431397520314</c:v>
                </c:pt>
                <c:pt idx="4">
                  <c:v>57.80517648458453</c:v>
                </c:pt>
                <c:pt idx="5">
                  <c:v>56.38</c:v>
                </c:pt>
              </c:numCache>
            </c:numRef>
          </c:val>
          <c:smooth val="1"/>
        </c:ser>
        <c:ser>
          <c:idx val="3"/>
          <c:order val="3"/>
          <c:tx>
            <c:v>4  m/s</c:v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Diagramm'!$K$3:$K$8</c:f>
              <c:numCache>
                <c:ptCount val="6"/>
                <c:pt idx="0">
                  <c:v>58.5968243816692</c:v>
                </c:pt>
                <c:pt idx="1">
                  <c:v>58.6873377590985</c:v>
                </c:pt>
                <c:pt idx="2">
                  <c:v>58.389817873269784</c:v>
                </c:pt>
                <c:pt idx="3">
                  <c:v>58.50107798279426</c:v>
                </c:pt>
                <c:pt idx="4">
                  <c:v>57.61674126385819</c:v>
                </c:pt>
                <c:pt idx="5">
                  <c:v>56.17</c:v>
                </c:pt>
              </c:numCache>
            </c:numRef>
          </c:val>
          <c:smooth val="0"/>
        </c:ser>
        <c:ser>
          <c:idx val="4"/>
          <c:order val="4"/>
          <c:tx>
            <c:v>5 m/s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Diagramm'!$L$3:$L$8</c:f>
              <c:numCache>
                <c:ptCount val="6"/>
                <c:pt idx="0">
                  <c:v>58.92956441685711</c:v>
                </c:pt>
                <c:pt idx="1">
                  <c:v>58.650165523498636</c:v>
                </c:pt>
                <c:pt idx="2">
                  <c:v>58.66</c:v>
                </c:pt>
                <c:pt idx="3">
                  <c:v>58.663817041446435</c:v>
                </c:pt>
                <c:pt idx="4">
                  <c:v>57.783176456457696</c:v>
                </c:pt>
                <c:pt idx="5">
                  <c:v>55.89</c:v>
                </c:pt>
              </c:numCache>
            </c:numRef>
          </c:val>
          <c:smooth val="0"/>
        </c:ser>
        <c:ser>
          <c:idx val="6"/>
          <c:order val="5"/>
          <c:tx>
            <c:v>Mittelwert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Diagramm'!$M$3:$M$8</c:f>
              <c:numCache>
                <c:ptCount val="6"/>
                <c:pt idx="0">
                  <c:v>58.88074571214444</c:v>
                </c:pt>
                <c:pt idx="1">
                  <c:v>58.78641647457679</c:v>
                </c:pt>
                <c:pt idx="2">
                  <c:v>58.716005489579494</c:v>
                </c:pt>
                <c:pt idx="3">
                  <c:v>58.732494265267704</c:v>
                </c:pt>
                <c:pt idx="4">
                  <c:v>58.0940501736272</c:v>
                </c:pt>
                <c:pt idx="5">
                  <c:v>56.97356570913771</c:v>
                </c:pt>
              </c:numCache>
            </c:numRef>
          </c:val>
          <c:smooth val="0"/>
        </c:ser>
        <c:marker val="1"/>
        <c:axId val="27534264"/>
        <c:axId val="46481785"/>
      </c:lineChart>
      <c:catAx>
        <c:axId val="27534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Absorberdurchlaß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81785"/>
        <c:crossesAt val="54"/>
        <c:auto val="1"/>
        <c:lblOffset val="100"/>
        <c:noMultiLvlLbl val="0"/>
      </c:catAx>
      <c:valAx>
        <c:axId val="46481785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Konzentration Klimat 3990 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At val="1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"/>
          <c:y val="0.9535"/>
          <c:w val="0.7095"/>
          <c:h val="0.04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Konzentrationsverlauf Polykarbonat 60%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85"/>
          <c:w val="0.9525"/>
          <c:h val="0.7845"/>
        </c:manualLayout>
      </c:layout>
      <c:lineChart>
        <c:grouping val="standard"/>
        <c:varyColors val="0"/>
        <c:ser>
          <c:idx val="0"/>
          <c:order val="0"/>
          <c:tx>
            <c:v>1 m/s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Diagramm'!$N$3:$N$8</c:f>
              <c:numCache>
                <c:ptCount val="6"/>
                <c:pt idx="0">
                  <c:v>59.20786537566158</c:v>
                </c:pt>
                <c:pt idx="1">
                  <c:v>59.09835742079747</c:v>
                </c:pt>
                <c:pt idx="2">
                  <c:v>59.14269907299092</c:v>
                </c:pt>
                <c:pt idx="3">
                  <c:v>58.76951976888654</c:v>
                </c:pt>
                <c:pt idx="4">
                  <c:v>58.98126033551466</c:v>
                </c:pt>
                <c:pt idx="5">
                  <c:v>58.07669270905128</c:v>
                </c:pt>
              </c:numCache>
            </c:numRef>
          </c:val>
          <c:smooth val="0"/>
        </c:ser>
        <c:ser>
          <c:idx val="1"/>
          <c:order val="1"/>
          <c:tx>
            <c:v>2 m/s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Diagramm'!$O$3:$O$8</c:f>
              <c:numCache>
                <c:ptCount val="6"/>
                <c:pt idx="0">
                  <c:v>58.98697004959802</c:v>
                </c:pt>
                <c:pt idx="1">
                  <c:v>58.73</c:v>
                </c:pt>
                <c:pt idx="2">
                  <c:v>58.96</c:v>
                </c:pt>
                <c:pt idx="3">
                  <c:v>58.59880952746933</c:v>
                </c:pt>
                <c:pt idx="4">
                  <c:v>57.769114466914445</c:v>
                </c:pt>
                <c:pt idx="5">
                  <c:v>56.28347540620024</c:v>
                </c:pt>
              </c:numCache>
            </c:numRef>
          </c:val>
          <c:smooth val="0"/>
        </c:ser>
        <c:ser>
          <c:idx val="2"/>
          <c:order val="2"/>
          <c:tx>
            <c:v>3 m/s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Diagramm'!$P$3:$P$8</c:f>
              <c:numCache>
                <c:ptCount val="6"/>
                <c:pt idx="0">
                  <c:v>59.078810884373304</c:v>
                </c:pt>
                <c:pt idx="1">
                  <c:v>58.78</c:v>
                </c:pt>
                <c:pt idx="2">
                  <c:v>58.8</c:v>
                </c:pt>
                <c:pt idx="3">
                  <c:v>58.876876391765265</c:v>
                </c:pt>
                <c:pt idx="4">
                  <c:v>58.635968526373276</c:v>
                </c:pt>
                <c:pt idx="5">
                  <c:v>58.4081936063482</c:v>
                </c:pt>
              </c:numCache>
            </c:numRef>
          </c:val>
          <c:smooth val="0"/>
        </c:ser>
        <c:ser>
          <c:idx val="3"/>
          <c:order val="3"/>
          <c:tx>
            <c:v>4 m/s</c:v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dPt>
            <c:idx val="3"/>
            <c:spPr>
              <a:ln w="25400">
                <a:solidFill>
                  <a:srgbClr val="663300"/>
                </a:solidFill>
              </a:ln>
            </c:spPr>
            <c:marker>
              <c:size val="8"/>
              <c:spPr>
                <a:solidFill>
                  <a:srgbClr val="663300"/>
                </a:solidFill>
                <a:ln>
                  <a:solidFill>
                    <a:srgbClr val="6633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Diagramm'!$Q$3:$Q$8</c:f>
              <c:numCache>
                <c:ptCount val="6"/>
                <c:pt idx="0">
                  <c:v>57.782109811625155</c:v>
                </c:pt>
                <c:pt idx="1">
                  <c:v>57.83472276609084</c:v>
                </c:pt>
                <c:pt idx="2">
                  <c:v>57.54</c:v>
                </c:pt>
                <c:pt idx="3">
                  <c:v>57.19</c:v>
                </c:pt>
                <c:pt idx="4">
                  <c:v>56.9</c:v>
                </c:pt>
                <c:pt idx="5">
                  <c:v>56.52</c:v>
                </c:pt>
              </c:numCache>
            </c:numRef>
          </c:val>
          <c:smooth val="0"/>
        </c:ser>
        <c:ser>
          <c:idx val="4"/>
          <c:order val="4"/>
          <c:tx>
            <c:v>5 m/s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Diagramm'!$R$3:$R$8</c:f>
              <c:numCache>
                <c:ptCount val="6"/>
                <c:pt idx="0">
                  <c:v>58.44135742367739</c:v>
                </c:pt>
                <c:pt idx="1">
                  <c:v>58.2</c:v>
                </c:pt>
                <c:pt idx="2">
                  <c:v>58.04334893031246</c:v>
                </c:pt>
                <c:pt idx="3">
                  <c:v>57.6</c:v>
                </c:pt>
                <c:pt idx="4">
                  <c:v>57.60920936940762</c:v>
                </c:pt>
                <c:pt idx="5">
                  <c:v>56.63</c:v>
                </c:pt>
              </c:numCache>
            </c:numRef>
          </c:val>
          <c:smooth val="0"/>
        </c:ser>
        <c:ser>
          <c:idx val="5"/>
          <c:order val="5"/>
          <c:tx>
            <c:v>Mittelwert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Diagramm'!$S$3:$S$8</c:f>
              <c:numCache>
                <c:ptCount val="6"/>
                <c:pt idx="0">
                  <c:v>58.69942270898709</c:v>
                </c:pt>
                <c:pt idx="1">
                  <c:v>58.52861603737766</c:v>
                </c:pt>
                <c:pt idx="2">
                  <c:v>58.497209600660675</c:v>
                </c:pt>
                <c:pt idx="3">
                  <c:v>58.20704113762423</c:v>
                </c:pt>
                <c:pt idx="4">
                  <c:v>57.979110539642</c:v>
                </c:pt>
                <c:pt idx="5">
                  <c:v>57.18367234431995</c:v>
                </c:pt>
              </c:numCache>
            </c:numRef>
          </c:val>
          <c:smooth val="0"/>
        </c:ser>
        <c:marker val="1"/>
        <c:axId val="15682882"/>
        <c:axId val="6928211"/>
      </c:lineChart>
      <c:cat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Absorberdurchlaß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8211"/>
        <c:crossesAt val="55"/>
        <c:auto val="1"/>
        <c:lblOffset val="100"/>
        <c:noMultiLvlLbl val="0"/>
      </c:catAx>
      <c:valAx>
        <c:axId val="6928211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Konzentration Klimat 3990 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At val="1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65"/>
          <c:y val="0.9515"/>
          <c:w val="0.898"/>
          <c:h val="0.04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Konzentrationsverlauf Wabenvlies 52%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0825"/>
          <c:w val="0.951"/>
          <c:h val="0.7825"/>
        </c:manualLayout>
      </c:layout>
      <c:lineChart>
        <c:grouping val="standard"/>
        <c:varyColors val="0"/>
        <c:ser>
          <c:idx val="1"/>
          <c:order val="0"/>
          <c:tx>
            <c:v>1 m/s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Diagramm'!$T$3:$T$8</c:f>
              <c:numCache>
                <c:ptCount val="6"/>
                <c:pt idx="0">
                  <c:v>51.94104813127144</c:v>
                </c:pt>
                <c:pt idx="1">
                  <c:v>51.99240416407616</c:v>
                </c:pt>
                <c:pt idx="2">
                  <c:v>52.05018643537339</c:v>
                </c:pt>
                <c:pt idx="3">
                  <c:v>51.79984809137662</c:v>
                </c:pt>
                <c:pt idx="4">
                  <c:v>51.7100157044138</c:v>
                </c:pt>
                <c:pt idx="5">
                  <c:v>51.15</c:v>
                </c:pt>
              </c:numCache>
            </c:numRef>
          </c:val>
          <c:smooth val="0"/>
        </c:ser>
        <c:ser>
          <c:idx val="2"/>
          <c:order val="1"/>
          <c:tx>
            <c:v>2 m/s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Diagramm'!$U$3:$U$8</c:f>
              <c:numCache>
                <c:ptCount val="6"/>
                <c:pt idx="0">
                  <c:v>51.94104813127144</c:v>
                </c:pt>
                <c:pt idx="1">
                  <c:v>51.68435247726434</c:v>
                </c:pt>
                <c:pt idx="2">
                  <c:v>51.793430920104626</c:v>
                </c:pt>
                <c:pt idx="3">
                  <c:v>51.876861013079555</c:v>
                </c:pt>
                <c:pt idx="4">
                  <c:v>51.67152139187725</c:v>
                </c:pt>
                <c:pt idx="5">
                  <c:v>51.581713653669226</c:v>
                </c:pt>
              </c:numCache>
            </c:numRef>
          </c:val>
          <c:smooth val="0"/>
        </c:ser>
        <c:ser>
          <c:idx val="3"/>
          <c:order val="2"/>
          <c:tx>
            <c:v>3 m/s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Diagramm'!$V$3:$V$8</c:f>
              <c:numCache>
                <c:ptCount val="6"/>
                <c:pt idx="0">
                  <c:v>51.83835296766529</c:v>
                </c:pt>
                <c:pt idx="1">
                  <c:v>51.70359976557954</c:v>
                </c:pt>
                <c:pt idx="2">
                  <c:v>51.79984809137662</c:v>
                </c:pt>
                <c:pt idx="3">
                  <c:v>51.79984809137662</c:v>
                </c:pt>
                <c:pt idx="4">
                  <c:v>51.427797673284864</c:v>
                </c:pt>
                <c:pt idx="5">
                  <c:v>51.665105981230596</c:v>
                </c:pt>
              </c:numCache>
            </c:numRef>
          </c:val>
          <c:smooth val="0"/>
        </c:ser>
        <c:ser>
          <c:idx val="4"/>
          <c:order val="3"/>
          <c:tx>
            <c:v>4 m/s</c:v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Diagramm'!$W$3:$W$8</c:f>
              <c:numCache>
                <c:ptCount val="6"/>
                <c:pt idx="0">
                  <c:v>51.35726979496097</c:v>
                </c:pt>
                <c:pt idx="1">
                  <c:v>51.63944521895661</c:v>
                </c:pt>
                <c:pt idx="2">
                  <c:v>51.54964364293733</c:v>
                </c:pt>
                <c:pt idx="3">
                  <c:v>51.40214993963848</c:v>
                </c:pt>
                <c:pt idx="4">
                  <c:v>51.28</c:v>
                </c:pt>
                <c:pt idx="5">
                  <c:v>51.05</c:v>
                </c:pt>
              </c:numCache>
            </c:numRef>
          </c:val>
          <c:smooth val="0"/>
        </c:ser>
        <c:ser>
          <c:idx val="5"/>
          <c:order val="4"/>
          <c:tx>
            <c:v>5 m/s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Diagramm'!$X$3:$X$8</c:f>
              <c:numCache>
                <c:ptCount val="6"/>
                <c:pt idx="0">
                  <c:v>51.03682277753487</c:v>
                </c:pt>
                <c:pt idx="1">
                  <c:v>51.447034397848036</c:v>
                </c:pt>
                <c:pt idx="2">
                  <c:v>50.9</c:v>
                </c:pt>
                <c:pt idx="3">
                  <c:v>50.64</c:v>
                </c:pt>
                <c:pt idx="4">
                  <c:v>50.46</c:v>
                </c:pt>
                <c:pt idx="5">
                  <c:v>50.56</c:v>
                </c:pt>
              </c:numCache>
            </c:numRef>
          </c:val>
          <c:smooth val="0"/>
        </c:ser>
        <c:ser>
          <c:idx val="0"/>
          <c:order val="5"/>
          <c:tx>
            <c:v>Mittelwert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Diagramm'!$Y$3:$Y$8</c:f>
              <c:numCache>
                <c:ptCount val="6"/>
                <c:pt idx="0">
                  <c:v>51.622908360540805</c:v>
                </c:pt>
                <c:pt idx="1">
                  <c:v>51.69336720474494</c:v>
                </c:pt>
                <c:pt idx="2">
                  <c:v>51.618621817958385</c:v>
                </c:pt>
                <c:pt idx="3">
                  <c:v>51.50374142709425</c:v>
                </c:pt>
                <c:pt idx="4">
                  <c:v>51.30986695391518</c:v>
                </c:pt>
                <c:pt idx="5">
                  <c:v>51.201363926979965</c:v>
                </c:pt>
              </c:numCache>
            </c:numRef>
          </c:val>
          <c:smooth val="0"/>
        </c:ser>
        <c:marker val="1"/>
        <c:axId val="62353900"/>
        <c:axId val="24314189"/>
      </c:lineChart>
      <c:catAx>
        <c:axId val="6235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Absorberdurchlaß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14189"/>
        <c:crossesAt val="48"/>
        <c:auto val="1"/>
        <c:lblOffset val="100"/>
        <c:noMultiLvlLbl val="0"/>
      </c:catAx>
      <c:valAx>
        <c:axId val="24314189"/>
        <c:scaling>
          <c:orientation val="minMax"/>
          <c:max val="52.5"/>
          <c:min val="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Konzentration Klimat 3990 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At val="1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953"/>
          <c:w val="0.898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Konzentrationsverlauf Polykarbonat 52 %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5"/>
          <c:w val="0.952"/>
          <c:h val="0.7825"/>
        </c:manualLayout>
      </c:layout>
      <c:lineChart>
        <c:grouping val="standard"/>
        <c:varyColors val="0"/>
        <c:ser>
          <c:idx val="0"/>
          <c:order val="0"/>
          <c:tx>
            <c:v>1 m/s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Diagramm'!$Z$3:$Z$8</c:f>
              <c:numCache>
                <c:ptCount val="6"/>
                <c:pt idx="0">
                  <c:v>51.29108488666334</c:v>
                </c:pt>
                <c:pt idx="1">
                  <c:v>51.60465115162825</c:v>
                </c:pt>
                <c:pt idx="2">
                  <c:v>51.37441306637434</c:v>
                </c:pt>
                <c:pt idx="3">
                  <c:v>51.50263931064202</c:v>
                </c:pt>
                <c:pt idx="4">
                  <c:v>51.49563324593467</c:v>
                </c:pt>
                <c:pt idx="5">
                  <c:v>50.96</c:v>
                </c:pt>
              </c:numCache>
            </c:numRef>
          </c:val>
          <c:smooth val="0"/>
        </c:ser>
        <c:ser>
          <c:idx val="1"/>
          <c:order val="1"/>
          <c:tx>
            <c:v>2 m/s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Diagramm'!$AA$3:$AA$8</c:f>
              <c:numCache>
                <c:ptCount val="6"/>
                <c:pt idx="0">
                  <c:v>50.95051545836664</c:v>
                </c:pt>
                <c:pt idx="1">
                  <c:v>50.95051545836664</c:v>
                </c:pt>
                <c:pt idx="2">
                  <c:v>50.51671508553758</c:v>
                </c:pt>
                <c:pt idx="3">
                  <c:v>50.9242190233391</c:v>
                </c:pt>
                <c:pt idx="4">
                  <c:v>50.59</c:v>
                </c:pt>
                <c:pt idx="5">
                  <c:v>50.48891935402904</c:v>
                </c:pt>
              </c:numCache>
            </c:numRef>
          </c:val>
          <c:smooth val="0"/>
        </c:ser>
        <c:ser>
          <c:idx val="2"/>
          <c:order val="2"/>
          <c:tx>
            <c:v>3 m/s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Diagramm'!$AB$3:$AB$8</c:f>
              <c:numCache>
                <c:ptCount val="6"/>
                <c:pt idx="0">
                  <c:v>51.02542057451998</c:v>
                </c:pt>
                <c:pt idx="1">
                  <c:v>50.26</c:v>
                </c:pt>
                <c:pt idx="2">
                  <c:v>50.98343978909985</c:v>
                </c:pt>
                <c:pt idx="3">
                  <c:v>50.72</c:v>
                </c:pt>
                <c:pt idx="4">
                  <c:v>50.349798641920714</c:v>
                </c:pt>
                <c:pt idx="5">
                  <c:v>50.24</c:v>
                </c:pt>
              </c:numCache>
            </c:numRef>
          </c:val>
          <c:smooth val="0"/>
        </c:ser>
        <c:ser>
          <c:idx val="3"/>
          <c:order val="3"/>
          <c:tx>
            <c:v>4 m/s</c:v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Diagramm'!$AC$3:$AC$8</c:f>
              <c:numCache>
                <c:ptCount val="6"/>
                <c:pt idx="0">
                  <c:v>50.42</c:v>
                </c:pt>
                <c:pt idx="1">
                  <c:v>50.47773742731668</c:v>
                </c:pt>
                <c:pt idx="2">
                  <c:v>50.682754327596946</c:v>
                </c:pt>
                <c:pt idx="3">
                  <c:v>50.8</c:v>
                </c:pt>
                <c:pt idx="4">
                  <c:v>50.81753624017452</c:v>
                </c:pt>
                <c:pt idx="5">
                  <c:v>50.41919247729987</c:v>
                </c:pt>
              </c:numCache>
            </c:numRef>
          </c:val>
          <c:smooth val="0"/>
        </c:ser>
        <c:ser>
          <c:idx val="4"/>
          <c:order val="4"/>
          <c:tx>
            <c:v>5 m/s</c:v>
          </c:tx>
          <c:spPr>
            <a:ln w="25400">
              <a:solidFill>
                <a:srgbClr val="C0C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C0C0FF"/>
              </a:solidFill>
              <a:ln>
                <a:solidFill>
                  <a:srgbClr val="C0C0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Diagramm'!$AD$3:$AD$8</c:f>
              <c:numCache>
                <c:ptCount val="6"/>
                <c:pt idx="0">
                  <c:v>51.65239280506478</c:v>
                </c:pt>
                <c:pt idx="1">
                  <c:v>51.56735988199739</c:v>
                </c:pt>
                <c:pt idx="2">
                  <c:v>51.75383768974682</c:v>
                </c:pt>
                <c:pt idx="3">
                  <c:v>51.69788871531415</c:v>
                </c:pt>
                <c:pt idx="4">
                  <c:v>51.15650924822827</c:v>
                </c:pt>
                <c:pt idx="5">
                  <c:v>50.36</c:v>
                </c:pt>
              </c:numCache>
            </c:numRef>
          </c:val>
          <c:smooth val="0"/>
        </c:ser>
        <c:ser>
          <c:idx val="5"/>
          <c:order val="5"/>
          <c:tx>
            <c:v>Mittelwert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Diagramm'!$AE$3:$AE$8</c:f>
              <c:numCache>
                <c:ptCount val="6"/>
                <c:pt idx="0">
                  <c:v>51.067882744922954</c:v>
                </c:pt>
                <c:pt idx="1">
                  <c:v>50.9720527838618</c:v>
                </c:pt>
                <c:pt idx="2">
                  <c:v>51.062231991671105</c:v>
                </c:pt>
                <c:pt idx="3">
                  <c:v>51.12894940985906</c:v>
                </c:pt>
                <c:pt idx="4">
                  <c:v>50.88189547525163</c:v>
                </c:pt>
                <c:pt idx="5">
                  <c:v>50.49362236626579</c:v>
                </c:pt>
              </c:numCache>
            </c:numRef>
          </c:val>
          <c:smooth val="1"/>
        </c:ser>
        <c:marker val="1"/>
        <c:axId val="17501110"/>
        <c:axId val="23292263"/>
      </c:lineChart>
      <c:catAx>
        <c:axId val="17501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Absorberdurchlaß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92263"/>
        <c:crossesAt val="48"/>
        <c:auto val="1"/>
        <c:lblOffset val="100"/>
        <c:noMultiLvlLbl val="0"/>
      </c:catAx>
      <c:valAx>
        <c:axId val="23292263"/>
        <c:scaling>
          <c:orientation val="minMax"/>
          <c:max val="52.5"/>
          <c:min val="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Konzentration Klimat 3990 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01110"/>
        <c:crossesAt val="1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725"/>
          <c:y val="0.953"/>
          <c:w val="0.898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Konzentrationsverlauf Wabenvlies/Polykarbonat 60%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925"/>
          <c:w val="0.877"/>
          <c:h val="0.7145"/>
        </c:manualLayout>
      </c:layout>
      <c:lineChart>
        <c:grouping val="standard"/>
        <c:varyColors val="0"/>
        <c:ser>
          <c:idx val="1"/>
          <c:order val="0"/>
          <c:tx>
            <c:v>1W60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Diagramm'!$H$3:$H$8</c:f>
              <c:numCache>
                <c:ptCount val="6"/>
                <c:pt idx="0">
                  <c:v>59.12756163317546</c:v>
                </c:pt>
                <c:pt idx="1">
                  <c:v>58.87871684424962</c:v>
                </c:pt>
                <c:pt idx="2">
                  <c:v>58.964032648500485</c:v>
                </c:pt>
                <c:pt idx="3">
                  <c:v>59.11326232689468</c:v>
                </c:pt>
                <c:pt idx="4">
                  <c:v>58.85518852090475</c:v>
                </c:pt>
                <c:pt idx="5">
                  <c:v>58.462028795573104</c:v>
                </c:pt>
              </c:numCache>
            </c:numRef>
          </c:val>
          <c:smooth val="0"/>
        </c:ser>
        <c:ser>
          <c:idx val="2"/>
          <c:order val="1"/>
          <c:tx>
            <c:v>2W60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Diagramm'!$I$3:$I$8</c:f>
              <c:numCache>
                <c:ptCount val="6"/>
                <c:pt idx="0">
                  <c:v>58.63126482818089</c:v>
                </c:pt>
                <c:pt idx="1">
                  <c:v>58.72766644303649</c:v>
                </c:pt>
                <c:pt idx="2">
                  <c:v>58.52459337870681</c:v>
                </c:pt>
                <c:pt idx="3">
                  <c:v>58.46</c:v>
                </c:pt>
                <c:pt idx="4">
                  <c:v>58.40996814233088</c:v>
                </c:pt>
                <c:pt idx="5">
                  <c:v>57.96579975011545</c:v>
                </c:pt>
              </c:numCache>
            </c:numRef>
          </c:val>
          <c:smooth val="0"/>
        </c:ser>
        <c:ser>
          <c:idx val="3"/>
          <c:order val="2"/>
          <c:tx>
            <c:v>3W60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Diagramm'!$J$3:$J$8</c:f>
              <c:numCache>
                <c:ptCount val="6"/>
                <c:pt idx="0">
                  <c:v>59.11851330083952</c:v>
                </c:pt>
                <c:pt idx="1">
                  <c:v>58.98819580300072</c:v>
                </c:pt>
                <c:pt idx="2">
                  <c:v>59.04158354742042</c:v>
                </c:pt>
                <c:pt idx="3">
                  <c:v>58.92431397520314</c:v>
                </c:pt>
                <c:pt idx="4">
                  <c:v>57.80517648458453</c:v>
                </c:pt>
                <c:pt idx="5">
                  <c:v>56.38</c:v>
                </c:pt>
              </c:numCache>
            </c:numRef>
          </c:val>
          <c:smooth val="0"/>
        </c:ser>
        <c:ser>
          <c:idx val="4"/>
          <c:order val="3"/>
          <c:tx>
            <c:v>4W60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Diagramm'!$K$3:$K$8</c:f>
              <c:numCache>
                <c:ptCount val="6"/>
                <c:pt idx="0">
                  <c:v>58.5968243816692</c:v>
                </c:pt>
                <c:pt idx="1">
                  <c:v>58.6873377590985</c:v>
                </c:pt>
                <c:pt idx="2">
                  <c:v>58.389817873269784</c:v>
                </c:pt>
                <c:pt idx="3">
                  <c:v>58.50107798279426</c:v>
                </c:pt>
                <c:pt idx="4">
                  <c:v>57.61674126385819</c:v>
                </c:pt>
                <c:pt idx="5">
                  <c:v>56.17</c:v>
                </c:pt>
              </c:numCache>
            </c:numRef>
          </c:val>
          <c:smooth val="0"/>
        </c:ser>
        <c:ser>
          <c:idx val="5"/>
          <c:order val="4"/>
          <c:tx>
            <c:v>5W60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Diagramm'!$L$3:$L$8</c:f>
              <c:numCache>
                <c:ptCount val="6"/>
                <c:pt idx="0">
                  <c:v>58.92956441685711</c:v>
                </c:pt>
                <c:pt idx="1">
                  <c:v>58.650165523498636</c:v>
                </c:pt>
                <c:pt idx="2">
                  <c:v>58.66</c:v>
                </c:pt>
                <c:pt idx="3">
                  <c:v>58.663817041446435</c:v>
                </c:pt>
                <c:pt idx="4">
                  <c:v>57.783176456457696</c:v>
                </c:pt>
                <c:pt idx="5">
                  <c:v>55.89</c:v>
                </c:pt>
              </c:numCache>
            </c:numRef>
          </c:val>
          <c:smooth val="0"/>
        </c:ser>
        <c:ser>
          <c:idx val="6"/>
          <c:order val="5"/>
          <c:tx>
            <c:v>1P60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Diagramm'!$N$3:$N$8</c:f>
              <c:numCache>
                <c:ptCount val="6"/>
                <c:pt idx="0">
                  <c:v>59.20786537566158</c:v>
                </c:pt>
                <c:pt idx="1">
                  <c:v>59.09835742079747</c:v>
                </c:pt>
                <c:pt idx="2">
                  <c:v>59.14269907299092</c:v>
                </c:pt>
                <c:pt idx="3">
                  <c:v>58.76951976888654</c:v>
                </c:pt>
                <c:pt idx="4">
                  <c:v>58.98126033551466</c:v>
                </c:pt>
                <c:pt idx="5">
                  <c:v>58.07669270905128</c:v>
                </c:pt>
              </c:numCache>
            </c:numRef>
          </c:val>
          <c:smooth val="0"/>
        </c:ser>
        <c:ser>
          <c:idx val="7"/>
          <c:order val="6"/>
          <c:tx>
            <c:v>2P60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Diagramm'!$O$3:$O$8</c:f>
              <c:numCache>
                <c:ptCount val="6"/>
                <c:pt idx="0">
                  <c:v>58.98697004959802</c:v>
                </c:pt>
                <c:pt idx="1">
                  <c:v>58.73</c:v>
                </c:pt>
                <c:pt idx="2">
                  <c:v>58.96</c:v>
                </c:pt>
                <c:pt idx="3">
                  <c:v>58.59880952746933</c:v>
                </c:pt>
                <c:pt idx="4">
                  <c:v>57.769114466914445</c:v>
                </c:pt>
                <c:pt idx="5">
                  <c:v>56.28347540620024</c:v>
                </c:pt>
              </c:numCache>
            </c:numRef>
          </c:val>
          <c:smooth val="0"/>
        </c:ser>
        <c:ser>
          <c:idx val="8"/>
          <c:order val="7"/>
          <c:tx>
            <c:v>3P60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Diagramm'!$P$3:$P$8</c:f>
              <c:numCache>
                <c:ptCount val="6"/>
                <c:pt idx="0">
                  <c:v>59.078810884373304</c:v>
                </c:pt>
                <c:pt idx="1">
                  <c:v>58.78</c:v>
                </c:pt>
                <c:pt idx="2">
                  <c:v>58.8</c:v>
                </c:pt>
                <c:pt idx="3">
                  <c:v>58.876876391765265</c:v>
                </c:pt>
                <c:pt idx="4">
                  <c:v>58.635968526373276</c:v>
                </c:pt>
                <c:pt idx="5">
                  <c:v>58.4081936063482</c:v>
                </c:pt>
              </c:numCache>
            </c:numRef>
          </c:val>
          <c:smooth val="0"/>
        </c:ser>
        <c:ser>
          <c:idx val="9"/>
          <c:order val="8"/>
          <c:tx>
            <c:v>4P60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Diagramm'!$Q$3:$Q$8</c:f>
              <c:numCache>
                <c:ptCount val="6"/>
                <c:pt idx="0">
                  <c:v>57.782109811625155</c:v>
                </c:pt>
                <c:pt idx="1">
                  <c:v>57.83472276609084</c:v>
                </c:pt>
                <c:pt idx="2">
                  <c:v>57.54</c:v>
                </c:pt>
                <c:pt idx="3">
                  <c:v>57.19</c:v>
                </c:pt>
                <c:pt idx="4">
                  <c:v>56.9</c:v>
                </c:pt>
                <c:pt idx="5">
                  <c:v>56.52</c:v>
                </c:pt>
              </c:numCache>
            </c:numRef>
          </c:val>
          <c:smooth val="0"/>
        </c:ser>
        <c:ser>
          <c:idx val="10"/>
          <c:order val="9"/>
          <c:tx>
            <c:v>5P60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Diagramm'!$R$3:$R$8</c:f>
              <c:numCache>
                <c:ptCount val="6"/>
                <c:pt idx="0">
                  <c:v>58.44135742367739</c:v>
                </c:pt>
                <c:pt idx="1">
                  <c:v>58.2</c:v>
                </c:pt>
                <c:pt idx="2">
                  <c:v>58.04334893031246</c:v>
                </c:pt>
                <c:pt idx="3">
                  <c:v>57.6</c:v>
                </c:pt>
                <c:pt idx="4">
                  <c:v>57.60920936940762</c:v>
                </c:pt>
                <c:pt idx="5">
                  <c:v>56.63</c:v>
                </c:pt>
              </c:numCache>
            </c:numRef>
          </c:val>
          <c:smooth val="0"/>
        </c:ser>
        <c:ser>
          <c:idx val="0"/>
          <c:order val="10"/>
          <c:tx>
            <c:v>Mittelwert Wabenvlies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11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Diagramm'!$M$3:$M$8</c:f>
              <c:numCache>
                <c:ptCount val="6"/>
                <c:pt idx="0">
                  <c:v>58.88074571214444</c:v>
                </c:pt>
                <c:pt idx="1">
                  <c:v>58.78641647457679</c:v>
                </c:pt>
                <c:pt idx="2">
                  <c:v>58.716005489579494</c:v>
                </c:pt>
                <c:pt idx="3">
                  <c:v>58.732494265267704</c:v>
                </c:pt>
                <c:pt idx="4">
                  <c:v>58.0940501736272</c:v>
                </c:pt>
                <c:pt idx="5">
                  <c:v>56.97356570913771</c:v>
                </c:pt>
              </c:numCache>
            </c:numRef>
          </c:val>
          <c:smooth val="0"/>
        </c:ser>
        <c:ser>
          <c:idx val="11"/>
          <c:order val="11"/>
          <c:tx>
            <c:v>Mittelwert Polykarbonat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Diagramm'!$S$3:$S$8</c:f>
              <c:numCache>
                <c:ptCount val="6"/>
                <c:pt idx="0">
                  <c:v>58.69942270898709</c:v>
                </c:pt>
                <c:pt idx="1">
                  <c:v>58.52861603737766</c:v>
                </c:pt>
                <c:pt idx="2">
                  <c:v>58.497209600660675</c:v>
                </c:pt>
                <c:pt idx="3">
                  <c:v>58.20704113762423</c:v>
                </c:pt>
                <c:pt idx="4">
                  <c:v>57.979110539642</c:v>
                </c:pt>
                <c:pt idx="5">
                  <c:v>57.18367234431995</c:v>
                </c:pt>
              </c:numCache>
            </c:numRef>
          </c:val>
          <c:smooth val="0"/>
        </c:ser>
        <c:marker val="1"/>
        <c:axId val="8303776"/>
        <c:axId val="7625121"/>
      </c:lineChart>
      <c:catAx>
        <c:axId val="8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Absorberfläche Durchlaßnr.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25121"/>
        <c:crossesAt val="55"/>
        <c:auto val="1"/>
        <c:lblOffset val="100"/>
        <c:noMultiLvlLbl val="0"/>
      </c:catAx>
      <c:valAx>
        <c:axId val="7625121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Konzentration Klimat 3990 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03776"/>
        <c:crossesAt val="1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8835"/>
          <c:w val="0.82925"/>
          <c:h val="0.10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Konzentrationsverlauf Wabenvlies/Polykarbonat 52 %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5"/>
          <c:w val="0.8485"/>
          <c:h val="0.71075"/>
        </c:manualLayout>
      </c:layout>
      <c:lineChart>
        <c:grouping val="standard"/>
        <c:varyColors val="0"/>
        <c:ser>
          <c:idx val="1"/>
          <c:order val="0"/>
          <c:tx>
            <c:v>1W52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Diagramm'!$T$3:$T$8</c:f>
              <c:numCache>
                <c:ptCount val="6"/>
                <c:pt idx="0">
                  <c:v>51.94104813127144</c:v>
                </c:pt>
                <c:pt idx="1">
                  <c:v>51.99240416407616</c:v>
                </c:pt>
                <c:pt idx="2">
                  <c:v>52.05018643537339</c:v>
                </c:pt>
                <c:pt idx="3">
                  <c:v>51.79984809137662</c:v>
                </c:pt>
                <c:pt idx="4">
                  <c:v>51.7100157044138</c:v>
                </c:pt>
                <c:pt idx="5">
                  <c:v>51.15</c:v>
                </c:pt>
              </c:numCache>
            </c:numRef>
          </c:val>
          <c:smooth val="0"/>
        </c:ser>
        <c:ser>
          <c:idx val="2"/>
          <c:order val="1"/>
          <c:tx>
            <c:v>2W52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Diagramm'!$U$3:$U$8</c:f>
              <c:numCache>
                <c:ptCount val="6"/>
                <c:pt idx="0">
                  <c:v>51.94104813127144</c:v>
                </c:pt>
                <c:pt idx="1">
                  <c:v>51.68435247726434</c:v>
                </c:pt>
                <c:pt idx="2">
                  <c:v>51.793430920104626</c:v>
                </c:pt>
                <c:pt idx="3">
                  <c:v>51.876861013079555</c:v>
                </c:pt>
                <c:pt idx="4">
                  <c:v>51.67152139187725</c:v>
                </c:pt>
                <c:pt idx="5">
                  <c:v>51.581713653669226</c:v>
                </c:pt>
              </c:numCache>
            </c:numRef>
          </c:val>
          <c:smooth val="0"/>
        </c:ser>
        <c:ser>
          <c:idx val="3"/>
          <c:order val="2"/>
          <c:tx>
            <c:v>3W52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Diagramm'!$V$3:$V$8</c:f>
              <c:numCache>
                <c:ptCount val="6"/>
                <c:pt idx="0">
                  <c:v>51.83835296766529</c:v>
                </c:pt>
                <c:pt idx="1">
                  <c:v>51.70359976557954</c:v>
                </c:pt>
                <c:pt idx="2">
                  <c:v>51.79984809137662</c:v>
                </c:pt>
                <c:pt idx="3">
                  <c:v>51.79984809137662</c:v>
                </c:pt>
                <c:pt idx="4">
                  <c:v>51.427797673284864</c:v>
                </c:pt>
                <c:pt idx="5">
                  <c:v>51.665105981230596</c:v>
                </c:pt>
              </c:numCache>
            </c:numRef>
          </c:val>
          <c:smooth val="0"/>
        </c:ser>
        <c:ser>
          <c:idx val="4"/>
          <c:order val="3"/>
          <c:tx>
            <c:v>4W52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Diagramm'!$W$3:$W$8</c:f>
              <c:numCache>
                <c:ptCount val="6"/>
                <c:pt idx="0">
                  <c:v>51.35726979496097</c:v>
                </c:pt>
                <c:pt idx="1">
                  <c:v>51.63944521895661</c:v>
                </c:pt>
                <c:pt idx="2">
                  <c:v>51.54964364293733</c:v>
                </c:pt>
                <c:pt idx="3">
                  <c:v>51.40214993963848</c:v>
                </c:pt>
                <c:pt idx="4">
                  <c:v>51.28</c:v>
                </c:pt>
                <c:pt idx="5">
                  <c:v>51.05</c:v>
                </c:pt>
              </c:numCache>
            </c:numRef>
          </c:val>
          <c:smooth val="0"/>
        </c:ser>
        <c:ser>
          <c:idx val="5"/>
          <c:order val="4"/>
          <c:tx>
            <c:v>5W52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Diagramm'!$X$3:$X$8</c:f>
              <c:numCache>
                <c:ptCount val="6"/>
                <c:pt idx="0">
                  <c:v>51.03682277753487</c:v>
                </c:pt>
                <c:pt idx="1">
                  <c:v>51.447034397848036</c:v>
                </c:pt>
                <c:pt idx="2">
                  <c:v>50.9</c:v>
                </c:pt>
                <c:pt idx="3">
                  <c:v>50.64</c:v>
                </c:pt>
                <c:pt idx="4">
                  <c:v>50.46</c:v>
                </c:pt>
                <c:pt idx="5">
                  <c:v>50.56</c:v>
                </c:pt>
              </c:numCache>
            </c:numRef>
          </c:val>
          <c:smooth val="0"/>
        </c:ser>
        <c:ser>
          <c:idx val="6"/>
          <c:order val="5"/>
          <c:tx>
            <c:v>1P52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Diagramm'!$Z$3:$Z$8</c:f>
              <c:numCache>
                <c:ptCount val="6"/>
                <c:pt idx="0">
                  <c:v>51.29108488666334</c:v>
                </c:pt>
                <c:pt idx="1">
                  <c:v>51.60465115162825</c:v>
                </c:pt>
                <c:pt idx="2">
                  <c:v>51.37441306637434</c:v>
                </c:pt>
                <c:pt idx="3">
                  <c:v>51.50263931064202</c:v>
                </c:pt>
                <c:pt idx="4">
                  <c:v>51.49563324593467</c:v>
                </c:pt>
                <c:pt idx="5">
                  <c:v>50.96</c:v>
                </c:pt>
              </c:numCache>
            </c:numRef>
          </c:val>
          <c:smooth val="0"/>
        </c:ser>
        <c:ser>
          <c:idx val="7"/>
          <c:order val="6"/>
          <c:tx>
            <c:v>2P52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Diagramm'!$AA$3:$AA$8</c:f>
              <c:numCache>
                <c:ptCount val="6"/>
                <c:pt idx="0">
                  <c:v>50.95051545836664</c:v>
                </c:pt>
                <c:pt idx="1">
                  <c:v>50.95051545836664</c:v>
                </c:pt>
                <c:pt idx="2">
                  <c:v>50.51671508553758</c:v>
                </c:pt>
                <c:pt idx="3">
                  <c:v>50.9242190233391</c:v>
                </c:pt>
                <c:pt idx="4">
                  <c:v>50.59</c:v>
                </c:pt>
                <c:pt idx="5">
                  <c:v>50.48891935402904</c:v>
                </c:pt>
              </c:numCache>
            </c:numRef>
          </c:val>
          <c:smooth val="0"/>
        </c:ser>
        <c:ser>
          <c:idx val="8"/>
          <c:order val="7"/>
          <c:tx>
            <c:v>3P52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Diagramm'!$AB$3:$AB$8</c:f>
              <c:numCache>
                <c:ptCount val="6"/>
                <c:pt idx="0">
                  <c:v>51.02542057451998</c:v>
                </c:pt>
                <c:pt idx="1">
                  <c:v>50.26</c:v>
                </c:pt>
                <c:pt idx="2">
                  <c:v>50.98343978909985</c:v>
                </c:pt>
                <c:pt idx="3">
                  <c:v>50.72</c:v>
                </c:pt>
                <c:pt idx="4">
                  <c:v>50.349798641920714</c:v>
                </c:pt>
                <c:pt idx="5">
                  <c:v>50.24</c:v>
                </c:pt>
              </c:numCache>
            </c:numRef>
          </c:val>
          <c:smooth val="0"/>
        </c:ser>
        <c:ser>
          <c:idx val="9"/>
          <c:order val="8"/>
          <c:tx>
            <c:v>4P52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Diagramm'!$AC$3:$AC$8</c:f>
              <c:numCache>
                <c:ptCount val="6"/>
                <c:pt idx="0">
                  <c:v>50.42</c:v>
                </c:pt>
                <c:pt idx="1">
                  <c:v>50.47773742731668</c:v>
                </c:pt>
                <c:pt idx="2">
                  <c:v>50.682754327596946</c:v>
                </c:pt>
                <c:pt idx="3">
                  <c:v>50.8</c:v>
                </c:pt>
                <c:pt idx="4">
                  <c:v>50.81753624017452</c:v>
                </c:pt>
                <c:pt idx="5">
                  <c:v>50.41919247729987</c:v>
                </c:pt>
              </c:numCache>
            </c:numRef>
          </c:val>
          <c:smooth val="0"/>
        </c:ser>
        <c:ser>
          <c:idx val="10"/>
          <c:order val="9"/>
          <c:tx>
            <c:v>5P52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Diagramm'!$AD$3:$AD$8</c:f>
              <c:numCache>
                <c:ptCount val="6"/>
                <c:pt idx="0">
                  <c:v>51.65239280506478</c:v>
                </c:pt>
                <c:pt idx="1">
                  <c:v>51.56735988199739</c:v>
                </c:pt>
                <c:pt idx="2">
                  <c:v>51.75383768974682</c:v>
                </c:pt>
                <c:pt idx="3">
                  <c:v>51.69788871531415</c:v>
                </c:pt>
                <c:pt idx="4">
                  <c:v>51.15650924822827</c:v>
                </c:pt>
                <c:pt idx="5">
                  <c:v>50.36</c:v>
                </c:pt>
              </c:numCache>
            </c:numRef>
          </c:val>
          <c:smooth val="0"/>
        </c:ser>
        <c:ser>
          <c:idx val="0"/>
          <c:order val="10"/>
          <c:tx>
            <c:v>Mittelwert Wabenvlies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Diagramm'!$Y$3:$Y$8</c:f>
              <c:numCache>
                <c:ptCount val="6"/>
                <c:pt idx="0">
                  <c:v>51.622908360540805</c:v>
                </c:pt>
                <c:pt idx="1">
                  <c:v>51.69336720474494</c:v>
                </c:pt>
                <c:pt idx="2">
                  <c:v>51.618621817958385</c:v>
                </c:pt>
                <c:pt idx="3">
                  <c:v>51.50374142709425</c:v>
                </c:pt>
                <c:pt idx="4">
                  <c:v>51.30986695391518</c:v>
                </c:pt>
                <c:pt idx="5">
                  <c:v>51.201363926979965</c:v>
                </c:pt>
              </c:numCache>
            </c:numRef>
          </c:val>
          <c:smooth val="0"/>
        </c:ser>
        <c:ser>
          <c:idx val="11"/>
          <c:order val="11"/>
          <c:tx>
            <c:v>Mittelwert Polycarbonat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Diagramm'!$AE$3:$AE$8</c:f>
              <c:numCache>
                <c:ptCount val="6"/>
                <c:pt idx="0">
                  <c:v>51.067882744922954</c:v>
                </c:pt>
                <c:pt idx="1">
                  <c:v>50.9720527838618</c:v>
                </c:pt>
                <c:pt idx="2">
                  <c:v>51.062231991671105</c:v>
                </c:pt>
                <c:pt idx="3">
                  <c:v>51.12894940985906</c:v>
                </c:pt>
                <c:pt idx="4">
                  <c:v>50.88189547525163</c:v>
                </c:pt>
                <c:pt idx="5">
                  <c:v>50.49362236626579</c:v>
                </c:pt>
              </c:numCache>
            </c:numRef>
          </c:val>
          <c:smooth val="0"/>
        </c:ser>
        <c:marker val="1"/>
        <c:axId val="1517226"/>
        <c:axId val="13655035"/>
      </c:lineChart>
      <c:catAx>
        <c:axId val="151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Absorberfläche Durchlaßnr.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55035"/>
        <c:crossesAt val="48"/>
        <c:auto val="1"/>
        <c:lblOffset val="100"/>
        <c:noMultiLvlLbl val="0"/>
      </c:catAx>
      <c:valAx>
        <c:axId val="13655035"/>
        <c:scaling>
          <c:orientation val="minMax"/>
          <c:max val="53"/>
          <c:min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Konzentration Klimat 3990 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7226"/>
        <c:crossesAt val="1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5"/>
          <c:y val="0.88525"/>
          <c:w val="0.797"/>
          <c:h val="0.10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Konzentrationsverlauf Wabenvlies/Polykarbonat 60%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85"/>
          <c:w val="0.87675"/>
          <c:h val="0.81925"/>
        </c:manualLayout>
      </c:layout>
      <c:lineChart>
        <c:grouping val="standard"/>
        <c:varyColors val="0"/>
        <c:ser>
          <c:idx val="1"/>
          <c:order val="0"/>
          <c:tx>
            <c:v>1W60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Diagramm'!$H$3:$H$8</c:f>
              <c:numCache>
                <c:ptCount val="6"/>
                <c:pt idx="0">
                  <c:v>59.12756163317546</c:v>
                </c:pt>
                <c:pt idx="1">
                  <c:v>58.87871684424962</c:v>
                </c:pt>
                <c:pt idx="2">
                  <c:v>58.964032648500485</c:v>
                </c:pt>
                <c:pt idx="3">
                  <c:v>59.11326232689468</c:v>
                </c:pt>
                <c:pt idx="4">
                  <c:v>58.85518852090475</c:v>
                </c:pt>
                <c:pt idx="5">
                  <c:v>58.462028795573104</c:v>
                </c:pt>
              </c:numCache>
            </c:numRef>
          </c:val>
          <c:smooth val="0"/>
        </c:ser>
        <c:ser>
          <c:idx val="2"/>
          <c:order val="1"/>
          <c:tx>
            <c:v>2W60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Diagramm'!$I$3:$I$8</c:f>
              <c:numCache>
                <c:ptCount val="6"/>
                <c:pt idx="0">
                  <c:v>58.63126482818089</c:v>
                </c:pt>
                <c:pt idx="1">
                  <c:v>58.72766644303649</c:v>
                </c:pt>
                <c:pt idx="2">
                  <c:v>58.52459337870681</c:v>
                </c:pt>
                <c:pt idx="3">
                  <c:v>58.46</c:v>
                </c:pt>
                <c:pt idx="4">
                  <c:v>58.40996814233088</c:v>
                </c:pt>
                <c:pt idx="5">
                  <c:v>57.96579975011545</c:v>
                </c:pt>
              </c:numCache>
            </c:numRef>
          </c:val>
          <c:smooth val="0"/>
        </c:ser>
        <c:ser>
          <c:idx val="3"/>
          <c:order val="2"/>
          <c:tx>
            <c:v>3W60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Diagramm'!$J$3:$J$8</c:f>
              <c:numCache>
                <c:ptCount val="6"/>
                <c:pt idx="0">
                  <c:v>59.11851330083952</c:v>
                </c:pt>
                <c:pt idx="1">
                  <c:v>58.98819580300072</c:v>
                </c:pt>
                <c:pt idx="2">
                  <c:v>59.04158354742042</c:v>
                </c:pt>
                <c:pt idx="3">
                  <c:v>58.92431397520314</c:v>
                </c:pt>
                <c:pt idx="4">
                  <c:v>57.80517648458453</c:v>
                </c:pt>
                <c:pt idx="5">
                  <c:v>56.38</c:v>
                </c:pt>
              </c:numCache>
            </c:numRef>
          </c:val>
          <c:smooth val="0"/>
        </c:ser>
        <c:ser>
          <c:idx val="4"/>
          <c:order val="3"/>
          <c:tx>
            <c:v>4W60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Diagramm'!$K$3:$K$8</c:f>
              <c:numCache>
                <c:ptCount val="6"/>
                <c:pt idx="0">
                  <c:v>58.5968243816692</c:v>
                </c:pt>
                <c:pt idx="1">
                  <c:v>58.6873377590985</c:v>
                </c:pt>
                <c:pt idx="2">
                  <c:v>58.389817873269784</c:v>
                </c:pt>
                <c:pt idx="3">
                  <c:v>58.50107798279426</c:v>
                </c:pt>
                <c:pt idx="4">
                  <c:v>57.61674126385819</c:v>
                </c:pt>
                <c:pt idx="5">
                  <c:v>56.17</c:v>
                </c:pt>
              </c:numCache>
            </c:numRef>
          </c:val>
          <c:smooth val="0"/>
        </c:ser>
        <c:ser>
          <c:idx val="5"/>
          <c:order val="4"/>
          <c:tx>
            <c:v>5W60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Diagramm'!$L$3:$L$8</c:f>
              <c:numCache>
                <c:ptCount val="6"/>
                <c:pt idx="0">
                  <c:v>58.92956441685711</c:v>
                </c:pt>
                <c:pt idx="1">
                  <c:v>58.650165523498636</c:v>
                </c:pt>
                <c:pt idx="2">
                  <c:v>58.66</c:v>
                </c:pt>
                <c:pt idx="3">
                  <c:v>58.663817041446435</c:v>
                </c:pt>
                <c:pt idx="4">
                  <c:v>57.783176456457696</c:v>
                </c:pt>
                <c:pt idx="5">
                  <c:v>55.89</c:v>
                </c:pt>
              </c:numCache>
            </c:numRef>
          </c:val>
          <c:smooth val="0"/>
        </c:ser>
        <c:ser>
          <c:idx val="6"/>
          <c:order val="5"/>
          <c:tx>
            <c:v>1P60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Diagramm'!$N$3:$N$8</c:f>
              <c:numCache>
                <c:ptCount val="6"/>
                <c:pt idx="0">
                  <c:v>59.20786537566158</c:v>
                </c:pt>
                <c:pt idx="1">
                  <c:v>59.09835742079747</c:v>
                </c:pt>
                <c:pt idx="2">
                  <c:v>59.14269907299092</c:v>
                </c:pt>
                <c:pt idx="3">
                  <c:v>58.76951976888654</c:v>
                </c:pt>
                <c:pt idx="4">
                  <c:v>58.98126033551466</c:v>
                </c:pt>
                <c:pt idx="5">
                  <c:v>58.07669270905128</c:v>
                </c:pt>
              </c:numCache>
            </c:numRef>
          </c:val>
          <c:smooth val="0"/>
        </c:ser>
        <c:ser>
          <c:idx val="7"/>
          <c:order val="6"/>
          <c:tx>
            <c:v>2P60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Diagramm'!$O$3:$O$8</c:f>
              <c:numCache>
                <c:ptCount val="6"/>
                <c:pt idx="0">
                  <c:v>58.98697004959802</c:v>
                </c:pt>
                <c:pt idx="1">
                  <c:v>58.73</c:v>
                </c:pt>
                <c:pt idx="2">
                  <c:v>58.96</c:v>
                </c:pt>
                <c:pt idx="3">
                  <c:v>58.59880952746933</c:v>
                </c:pt>
                <c:pt idx="4">
                  <c:v>57.769114466914445</c:v>
                </c:pt>
                <c:pt idx="5">
                  <c:v>56.28347540620024</c:v>
                </c:pt>
              </c:numCache>
            </c:numRef>
          </c:val>
          <c:smooth val="0"/>
        </c:ser>
        <c:ser>
          <c:idx val="8"/>
          <c:order val="7"/>
          <c:tx>
            <c:v>3P60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Diagramm'!$P$3:$P$8</c:f>
              <c:numCache>
                <c:ptCount val="6"/>
                <c:pt idx="0">
                  <c:v>59.078810884373304</c:v>
                </c:pt>
                <c:pt idx="1">
                  <c:v>58.78</c:v>
                </c:pt>
                <c:pt idx="2">
                  <c:v>58.8</c:v>
                </c:pt>
                <c:pt idx="3">
                  <c:v>58.876876391765265</c:v>
                </c:pt>
                <c:pt idx="4">
                  <c:v>58.635968526373276</c:v>
                </c:pt>
                <c:pt idx="5">
                  <c:v>58.4081936063482</c:v>
                </c:pt>
              </c:numCache>
            </c:numRef>
          </c:val>
          <c:smooth val="0"/>
        </c:ser>
        <c:ser>
          <c:idx val="9"/>
          <c:order val="8"/>
          <c:tx>
            <c:v>4P60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Diagramm'!$Q$3:$Q$8</c:f>
              <c:numCache>
                <c:ptCount val="6"/>
                <c:pt idx="0">
                  <c:v>57.782109811625155</c:v>
                </c:pt>
                <c:pt idx="1">
                  <c:v>57.83472276609084</c:v>
                </c:pt>
                <c:pt idx="2">
                  <c:v>57.54</c:v>
                </c:pt>
                <c:pt idx="3">
                  <c:v>57.19</c:v>
                </c:pt>
                <c:pt idx="4">
                  <c:v>56.9</c:v>
                </c:pt>
                <c:pt idx="5">
                  <c:v>56.52</c:v>
                </c:pt>
              </c:numCache>
            </c:numRef>
          </c:val>
          <c:smooth val="0"/>
        </c:ser>
        <c:ser>
          <c:idx val="10"/>
          <c:order val="9"/>
          <c:tx>
            <c:v>5P60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Diagramm'!$R$3:$R$8</c:f>
              <c:numCache>
                <c:ptCount val="6"/>
                <c:pt idx="0">
                  <c:v>58.44135742367739</c:v>
                </c:pt>
                <c:pt idx="1">
                  <c:v>58.2</c:v>
                </c:pt>
                <c:pt idx="2">
                  <c:v>58.04334893031246</c:v>
                </c:pt>
                <c:pt idx="3">
                  <c:v>57.6</c:v>
                </c:pt>
                <c:pt idx="4">
                  <c:v>57.60920936940762</c:v>
                </c:pt>
                <c:pt idx="5">
                  <c:v>56.63</c:v>
                </c:pt>
              </c:numCache>
            </c:numRef>
          </c:val>
          <c:smooth val="0"/>
        </c:ser>
        <c:ser>
          <c:idx val="0"/>
          <c:order val="10"/>
          <c:tx>
            <c:v>Mittelwert Wabenvlies 60%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11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Diagramm'!$M$3:$M$8</c:f>
              <c:numCache>
                <c:ptCount val="6"/>
                <c:pt idx="0">
                  <c:v>58.88074571214444</c:v>
                </c:pt>
                <c:pt idx="1">
                  <c:v>58.78641647457679</c:v>
                </c:pt>
                <c:pt idx="2">
                  <c:v>58.716005489579494</c:v>
                </c:pt>
                <c:pt idx="3">
                  <c:v>58.732494265267704</c:v>
                </c:pt>
                <c:pt idx="4">
                  <c:v>58.0940501736272</c:v>
                </c:pt>
                <c:pt idx="5">
                  <c:v>56.97356570913771</c:v>
                </c:pt>
              </c:numCache>
            </c:numRef>
          </c:val>
          <c:smooth val="0"/>
        </c:ser>
        <c:ser>
          <c:idx val="11"/>
          <c:order val="11"/>
          <c:tx>
            <c:v>Mittelwert Polykarbonat 60%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Diagramm'!$S$3:$S$8</c:f>
              <c:numCache>
                <c:ptCount val="6"/>
                <c:pt idx="0">
                  <c:v>58.69942270898709</c:v>
                </c:pt>
                <c:pt idx="1">
                  <c:v>58.52861603737766</c:v>
                </c:pt>
                <c:pt idx="2">
                  <c:v>58.497209600660675</c:v>
                </c:pt>
                <c:pt idx="3">
                  <c:v>58.20704113762423</c:v>
                </c:pt>
                <c:pt idx="4">
                  <c:v>57.979110539642</c:v>
                </c:pt>
                <c:pt idx="5">
                  <c:v>57.18367234431995</c:v>
                </c:pt>
              </c:numCache>
            </c:numRef>
          </c:val>
          <c:smooth val="0"/>
        </c:ser>
        <c:ser>
          <c:idx val="12"/>
          <c:order val="12"/>
          <c:tx>
            <c:v>1W52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Diagramm'!$T$3:$T$8</c:f>
              <c:numCache>
                <c:ptCount val="6"/>
                <c:pt idx="0">
                  <c:v>51.94104813127144</c:v>
                </c:pt>
                <c:pt idx="1">
                  <c:v>51.99240416407616</c:v>
                </c:pt>
                <c:pt idx="2">
                  <c:v>52.05018643537339</c:v>
                </c:pt>
                <c:pt idx="3">
                  <c:v>51.79984809137662</c:v>
                </c:pt>
                <c:pt idx="4">
                  <c:v>51.7100157044138</c:v>
                </c:pt>
                <c:pt idx="5">
                  <c:v>51.15</c:v>
                </c:pt>
              </c:numCache>
            </c:numRef>
          </c:val>
          <c:smooth val="0"/>
        </c:ser>
        <c:ser>
          <c:idx val="13"/>
          <c:order val="13"/>
          <c:tx>
            <c:v>2W52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Diagramm'!$U$3:$U$8</c:f>
              <c:numCache>
                <c:ptCount val="6"/>
                <c:pt idx="0">
                  <c:v>51.94104813127144</c:v>
                </c:pt>
                <c:pt idx="1">
                  <c:v>51.68435247726434</c:v>
                </c:pt>
                <c:pt idx="2">
                  <c:v>51.793430920104626</c:v>
                </c:pt>
                <c:pt idx="3">
                  <c:v>51.876861013079555</c:v>
                </c:pt>
                <c:pt idx="4">
                  <c:v>51.67152139187725</c:v>
                </c:pt>
                <c:pt idx="5">
                  <c:v>51.581713653669226</c:v>
                </c:pt>
              </c:numCache>
            </c:numRef>
          </c:val>
          <c:smooth val="0"/>
        </c:ser>
        <c:ser>
          <c:idx val="14"/>
          <c:order val="14"/>
          <c:tx>
            <c:v>3W52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Diagramm'!$V$3:$V$8</c:f>
              <c:numCache>
                <c:ptCount val="6"/>
                <c:pt idx="0">
                  <c:v>51.83835296766529</c:v>
                </c:pt>
                <c:pt idx="1">
                  <c:v>51.70359976557954</c:v>
                </c:pt>
                <c:pt idx="2">
                  <c:v>51.79984809137662</c:v>
                </c:pt>
                <c:pt idx="3">
                  <c:v>51.79984809137662</c:v>
                </c:pt>
                <c:pt idx="4">
                  <c:v>51.427797673284864</c:v>
                </c:pt>
                <c:pt idx="5">
                  <c:v>51.665105981230596</c:v>
                </c:pt>
              </c:numCache>
            </c:numRef>
          </c:val>
          <c:smooth val="0"/>
        </c:ser>
        <c:ser>
          <c:idx val="15"/>
          <c:order val="15"/>
          <c:tx>
            <c:v>4W52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Diagramm'!$W$3:$W$8</c:f>
              <c:numCache>
                <c:ptCount val="6"/>
                <c:pt idx="0">
                  <c:v>51.35726979496097</c:v>
                </c:pt>
                <c:pt idx="1">
                  <c:v>51.63944521895661</c:v>
                </c:pt>
                <c:pt idx="2">
                  <c:v>51.54964364293733</c:v>
                </c:pt>
                <c:pt idx="3">
                  <c:v>51.40214993963848</c:v>
                </c:pt>
                <c:pt idx="4">
                  <c:v>51.28</c:v>
                </c:pt>
                <c:pt idx="5">
                  <c:v>51.05</c:v>
                </c:pt>
              </c:numCache>
            </c:numRef>
          </c:val>
          <c:smooth val="0"/>
        </c:ser>
        <c:ser>
          <c:idx val="16"/>
          <c:order val="16"/>
          <c:tx>
            <c:v>5W52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Diagramm'!$X$3:$X$8</c:f>
              <c:numCache>
                <c:ptCount val="6"/>
                <c:pt idx="0">
                  <c:v>51.03682277753487</c:v>
                </c:pt>
                <c:pt idx="1">
                  <c:v>51.447034397848036</c:v>
                </c:pt>
                <c:pt idx="2">
                  <c:v>50.9</c:v>
                </c:pt>
                <c:pt idx="3">
                  <c:v>50.64</c:v>
                </c:pt>
                <c:pt idx="4">
                  <c:v>50.46</c:v>
                </c:pt>
                <c:pt idx="5">
                  <c:v>50.56</c:v>
                </c:pt>
              </c:numCache>
            </c:numRef>
          </c:val>
          <c:smooth val="0"/>
        </c:ser>
        <c:ser>
          <c:idx val="17"/>
          <c:order val="17"/>
          <c:tx>
            <c:v>Mittelwert Wabenvlies 52 %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1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Diagramm'!$Y$3:$Y$8</c:f>
              <c:numCache>
                <c:ptCount val="6"/>
                <c:pt idx="0">
                  <c:v>51.622908360540805</c:v>
                </c:pt>
                <c:pt idx="1">
                  <c:v>51.69336720474494</c:v>
                </c:pt>
                <c:pt idx="2">
                  <c:v>51.618621817958385</c:v>
                </c:pt>
                <c:pt idx="3">
                  <c:v>51.50374142709425</c:v>
                </c:pt>
                <c:pt idx="4">
                  <c:v>51.30986695391518</c:v>
                </c:pt>
                <c:pt idx="5">
                  <c:v>51.201363926979965</c:v>
                </c:pt>
              </c:numCache>
            </c:numRef>
          </c:val>
          <c:smooth val="0"/>
        </c:ser>
        <c:ser>
          <c:idx val="18"/>
          <c:order val="18"/>
          <c:tx>
            <c:v>1P52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Diagramm'!$Z$3:$Z$8</c:f>
              <c:numCache>
                <c:ptCount val="6"/>
                <c:pt idx="0">
                  <c:v>51.29108488666334</c:v>
                </c:pt>
                <c:pt idx="1">
                  <c:v>51.60465115162825</c:v>
                </c:pt>
                <c:pt idx="2">
                  <c:v>51.37441306637434</c:v>
                </c:pt>
                <c:pt idx="3">
                  <c:v>51.50263931064202</c:v>
                </c:pt>
                <c:pt idx="4">
                  <c:v>51.49563324593467</c:v>
                </c:pt>
                <c:pt idx="5">
                  <c:v>50.96</c:v>
                </c:pt>
              </c:numCache>
            </c:numRef>
          </c:val>
          <c:smooth val="0"/>
        </c:ser>
        <c:ser>
          <c:idx val="19"/>
          <c:order val="19"/>
          <c:tx>
            <c:v>2P52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Diagramm'!$AA$3:$AA$8</c:f>
              <c:numCache>
                <c:ptCount val="6"/>
                <c:pt idx="0">
                  <c:v>50.95051545836664</c:v>
                </c:pt>
                <c:pt idx="1">
                  <c:v>50.95051545836664</c:v>
                </c:pt>
                <c:pt idx="2">
                  <c:v>50.51671508553758</c:v>
                </c:pt>
                <c:pt idx="3">
                  <c:v>50.9242190233391</c:v>
                </c:pt>
                <c:pt idx="4">
                  <c:v>50.59</c:v>
                </c:pt>
                <c:pt idx="5">
                  <c:v>50.48891935402904</c:v>
                </c:pt>
              </c:numCache>
            </c:numRef>
          </c:val>
          <c:smooth val="0"/>
        </c:ser>
        <c:ser>
          <c:idx val="20"/>
          <c:order val="20"/>
          <c:tx>
            <c:v>3P52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Diagramm'!$AB$3:$AB$8</c:f>
              <c:numCache>
                <c:ptCount val="6"/>
                <c:pt idx="0">
                  <c:v>51.02542057451998</c:v>
                </c:pt>
                <c:pt idx="1">
                  <c:v>50.26</c:v>
                </c:pt>
                <c:pt idx="2">
                  <c:v>50.98343978909985</c:v>
                </c:pt>
                <c:pt idx="3">
                  <c:v>50.72</c:v>
                </c:pt>
                <c:pt idx="4">
                  <c:v>50.349798641920714</c:v>
                </c:pt>
                <c:pt idx="5">
                  <c:v>50.24</c:v>
                </c:pt>
              </c:numCache>
            </c:numRef>
          </c:val>
          <c:smooth val="0"/>
        </c:ser>
        <c:ser>
          <c:idx val="21"/>
          <c:order val="21"/>
          <c:tx>
            <c:v>4P52</c:v>
          </c:tx>
          <c:spPr>
            <a:ln w="12700">
              <a:solidFill>
                <a:srgbClr val="000000"/>
              </a:solidFill>
              <a:prstDash val="sysDot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Diagramm'!$AC$3:$AC$8</c:f>
              <c:numCache>
                <c:ptCount val="6"/>
                <c:pt idx="0">
                  <c:v>50.42</c:v>
                </c:pt>
                <c:pt idx="1">
                  <c:v>50.47773742731668</c:v>
                </c:pt>
                <c:pt idx="2">
                  <c:v>50.682754327596946</c:v>
                </c:pt>
                <c:pt idx="3">
                  <c:v>50.8</c:v>
                </c:pt>
                <c:pt idx="4">
                  <c:v>50.81753624017452</c:v>
                </c:pt>
                <c:pt idx="5">
                  <c:v>50.41919247729987</c:v>
                </c:pt>
              </c:numCache>
            </c:numRef>
          </c:val>
          <c:smooth val="0"/>
        </c:ser>
        <c:ser>
          <c:idx val="22"/>
          <c:order val="22"/>
          <c:tx>
            <c:v>5P52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Diagramm'!$AD$3:$AD$8</c:f>
              <c:numCache>
                <c:ptCount val="6"/>
                <c:pt idx="0">
                  <c:v>51.65239280506478</c:v>
                </c:pt>
                <c:pt idx="1">
                  <c:v>51.56735988199739</c:v>
                </c:pt>
                <c:pt idx="2">
                  <c:v>51.75383768974682</c:v>
                </c:pt>
                <c:pt idx="3">
                  <c:v>51.69788871531415</c:v>
                </c:pt>
                <c:pt idx="4">
                  <c:v>51.15650924822827</c:v>
                </c:pt>
                <c:pt idx="5">
                  <c:v>50.36</c:v>
                </c:pt>
              </c:numCache>
            </c:numRef>
          </c:val>
          <c:smooth val="0"/>
        </c:ser>
        <c:ser>
          <c:idx val="23"/>
          <c:order val="23"/>
          <c:tx>
            <c:v>Mittelwert Polykarbonat 52 %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Diagramm'!$AE$3:$AE$8</c:f>
              <c:numCache>
                <c:ptCount val="6"/>
                <c:pt idx="0">
                  <c:v>51.067882744922954</c:v>
                </c:pt>
                <c:pt idx="1">
                  <c:v>50.9720527838618</c:v>
                </c:pt>
                <c:pt idx="2">
                  <c:v>51.062231991671105</c:v>
                </c:pt>
                <c:pt idx="3">
                  <c:v>51.12894940985906</c:v>
                </c:pt>
                <c:pt idx="4">
                  <c:v>50.88189547525163</c:v>
                </c:pt>
                <c:pt idx="5">
                  <c:v>50.49362236626579</c:v>
                </c:pt>
              </c:numCache>
            </c:numRef>
          </c:val>
          <c:smooth val="0"/>
        </c:ser>
        <c:marker val="1"/>
        <c:axId val="55786452"/>
        <c:axId val="32316021"/>
      </c:lineChart>
      <c:catAx>
        <c:axId val="5578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Absorberfläche Durchlaßnr.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16021"/>
        <c:crossesAt val="49"/>
        <c:auto val="1"/>
        <c:lblOffset val="100"/>
        <c:noMultiLvlLbl val="0"/>
      </c:catAx>
      <c:valAx>
        <c:axId val="32316021"/>
        <c:scaling>
          <c:orientation val="minMax"/>
          <c:min val="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Konzentration Klimat 3990 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6452"/>
        <c:crossesAt val="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Konzentrationsverlauf Wabenvlies/Polykarbonat 60%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85"/>
          <c:w val="0.87675"/>
          <c:h val="0.81925"/>
        </c:manualLayout>
      </c:layout>
      <c:lineChart>
        <c:grouping val="standard"/>
        <c:varyColors val="0"/>
        <c:ser>
          <c:idx val="0"/>
          <c:order val="0"/>
          <c:tx>
            <c:v>Mittelwert Wabenvlies 60%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11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Diagramm'!$M$3:$M$8</c:f>
              <c:numCache>
                <c:ptCount val="6"/>
                <c:pt idx="0">
                  <c:v>58.88074571214444</c:v>
                </c:pt>
                <c:pt idx="1">
                  <c:v>58.78641647457679</c:v>
                </c:pt>
                <c:pt idx="2">
                  <c:v>58.716005489579494</c:v>
                </c:pt>
                <c:pt idx="3">
                  <c:v>58.732494265267704</c:v>
                </c:pt>
                <c:pt idx="4">
                  <c:v>58.0940501736272</c:v>
                </c:pt>
                <c:pt idx="5">
                  <c:v>56.97356570913771</c:v>
                </c:pt>
              </c:numCache>
            </c:numRef>
          </c:val>
          <c:smooth val="0"/>
        </c:ser>
        <c:ser>
          <c:idx val="11"/>
          <c:order val="1"/>
          <c:tx>
            <c:v>Mittelwert Polykarbonat 60%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Diagramm'!$S$3:$S$8</c:f>
              <c:numCache>
                <c:ptCount val="6"/>
                <c:pt idx="0">
                  <c:v>58.69942270898709</c:v>
                </c:pt>
                <c:pt idx="1">
                  <c:v>58.52861603737766</c:v>
                </c:pt>
                <c:pt idx="2">
                  <c:v>58.497209600660675</c:v>
                </c:pt>
                <c:pt idx="3">
                  <c:v>58.20704113762423</c:v>
                </c:pt>
                <c:pt idx="4">
                  <c:v>57.979110539642</c:v>
                </c:pt>
                <c:pt idx="5">
                  <c:v>57.18367234431995</c:v>
                </c:pt>
              </c:numCache>
            </c:numRef>
          </c:val>
          <c:smooth val="0"/>
        </c:ser>
        <c:ser>
          <c:idx val="17"/>
          <c:order val="2"/>
          <c:tx>
            <c:v>Mittelwert Wabenvlies 52 %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1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Diagramm'!$Y$3:$Y$8</c:f>
              <c:numCache>
                <c:ptCount val="6"/>
                <c:pt idx="0">
                  <c:v>51.622908360540805</c:v>
                </c:pt>
                <c:pt idx="1">
                  <c:v>51.69336720474494</c:v>
                </c:pt>
                <c:pt idx="2">
                  <c:v>51.618621817958385</c:v>
                </c:pt>
                <c:pt idx="3">
                  <c:v>51.50374142709425</c:v>
                </c:pt>
                <c:pt idx="4">
                  <c:v>51.30986695391518</c:v>
                </c:pt>
                <c:pt idx="5">
                  <c:v>51.201363926979965</c:v>
                </c:pt>
              </c:numCache>
            </c:numRef>
          </c:val>
          <c:smooth val="0"/>
        </c:ser>
        <c:ser>
          <c:idx val="23"/>
          <c:order val="3"/>
          <c:tx>
            <c:v>Mittelwert Polykarbonat 52 %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'Daten_für Diagramm'!$G$3:$G$8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cat>
          <c:val>
            <c:numRef>
              <c:f>'Daten_für Diagramm'!$AE$3:$AE$8</c:f>
              <c:numCache>
                <c:ptCount val="6"/>
                <c:pt idx="0">
                  <c:v>51.067882744922954</c:v>
                </c:pt>
                <c:pt idx="1">
                  <c:v>50.9720527838618</c:v>
                </c:pt>
                <c:pt idx="2">
                  <c:v>51.062231991671105</c:v>
                </c:pt>
                <c:pt idx="3">
                  <c:v>51.12894940985906</c:v>
                </c:pt>
                <c:pt idx="4">
                  <c:v>50.88189547525163</c:v>
                </c:pt>
                <c:pt idx="5">
                  <c:v>50.49362236626579</c:v>
                </c:pt>
              </c:numCache>
            </c:numRef>
          </c:val>
          <c:smooth val="0"/>
        </c:ser>
        <c:marker val="1"/>
        <c:axId val="22408734"/>
        <c:axId val="352015"/>
      </c:lineChart>
      <c:catAx>
        <c:axId val="2240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Absorberfläche Durchlaßnr.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015"/>
        <c:crossesAt val="49"/>
        <c:auto val="1"/>
        <c:lblOffset val="100"/>
        <c:noMultiLvlLbl val="0"/>
      </c:catAx>
      <c:valAx>
        <c:axId val="352015"/>
        <c:scaling>
          <c:orientation val="minMax"/>
          <c:min val="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Konzentration Klimat 3990 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8734"/>
        <c:crossesAt val="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0.39475</cdr:y>
    </cdr:from>
    <cdr:to>
      <cdr:x>0.54175</cdr:x>
      <cdr:y>0.436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2266950"/>
          <a:ext cx="704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Mittelwert</a:t>
          </a:r>
        </a:p>
      </cdr:txBody>
    </cdr:sp>
  </cdr:relSizeAnchor>
  <cdr:relSizeAnchor xmlns:cdr="http://schemas.openxmlformats.org/drawingml/2006/chartDrawing">
    <cdr:from>
      <cdr:x>0.3765</cdr:x>
      <cdr:y>0.2475</cdr:y>
    </cdr:from>
    <cdr:to>
      <cdr:x>0.4565</cdr:x>
      <cdr:y>0.41125</cdr:y>
    </cdr:to>
    <cdr:sp>
      <cdr:nvSpPr>
        <cdr:cNvPr id="2" name="Line 2"/>
        <cdr:cNvSpPr>
          <a:spLocks/>
        </cdr:cNvSpPr>
      </cdr:nvSpPr>
      <cdr:spPr>
        <a:xfrm flipH="1" flipV="1">
          <a:off x="3476625" y="1419225"/>
          <a:ext cx="7429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0.53125</cdr:y>
    </cdr:from>
    <cdr:to>
      <cdr:x>0.46925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3048000"/>
          <a:ext cx="1476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Mittelwert Polykarbonat</a:t>
          </a:r>
        </a:p>
      </cdr:txBody>
    </cdr:sp>
  </cdr:relSizeAnchor>
  <cdr:relSizeAnchor xmlns:cdr="http://schemas.openxmlformats.org/drawingml/2006/chartDrawing">
    <cdr:from>
      <cdr:x>0.612</cdr:x>
      <cdr:y>0.53125</cdr:y>
    </cdr:from>
    <cdr:to>
      <cdr:x>0.7605</cdr:x>
      <cdr:y>0.567</cdr:y>
    </cdr:to>
    <cdr:sp>
      <cdr:nvSpPr>
        <cdr:cNvPr id="2" name="TextBox 2"/>
        <cdr:cNvSpPr txBox="1">
          <a:spLocks noChangeArrowheads="1"/>
        </cdr:cNvSpPr>
      </cdr:nvSpPr>
      <cdr:spPr>
        <a:xfrm>
          <a:off x="5648325" y="3048000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Mittelwert Wabenvlies</a:t>
          </a:r>
        </a:p>
      </cdr:txBody>
    </cdr:sp>
  </cdr:relSizeAnchor>
  <cdr:relSizeAnchor xmlns:cdr="http://schemas.openxmlformats.org/drawingml/2006/chartDrawing">
    <cdr:from>
      <cdr:x>0.469</cdr:x>
      <cdr:y>0.37475</cdr:y>
    </cdr:from>
    <cdr:to>
      <cdr:x>0.52625</cdr:x>
      <cdr:y>0.546</cdr:y>
    </cdr:to>
    <cdr:sp>
      <cdr:nvSpPr>
        <cdr:cNvPr id="3" name="Line 3"/>
        <cdr:cNvSpPr>
          <a:spLocks/>
        </cdr:cNvSpPr>
      </cdr:nvSpPr>
      <cdr:spPr>
        <a:xfrm flipV="1">
          <a:off x="4324350" y="2152650"/>
          <a:ext cx="5334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0.31875</cdr:y>
    </cdr:from>
    <cdr:to>
      <cdr:x>0.60325</cdr:x>
      <cdr:y>0.546</cdr:y>
    </cdr:to>
    <cdr:sp>
      <cdr:nvSpPr>
        <cdr:cNvPr id="4" name="Line 5"/>
        <cdr:cNvSpPr>
          <a:spLocks/>
        </cdr:cNvSpPr>
      </cdr:nvSpPr>
      <cdr:spPr>
        <a:xfrm flipH="1" flipV="1">
          <a:off x="4981575" y="1828800"/>
          <a:ext cx="5905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0.431</cdr:y>
    </cdr:from>
    <cdr:to>
      <cdr:x>0.39225</cdr:x>
      <cdr:y>0.47275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2476500"/>
          <a:ext cx="1619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Mittelwert Polykarbona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0.623</cdr:x>
      <cdr:y>0.5055</cdr:y>
    </cdr:from>
    <cdr:to>
      <cdr:x>0.79</cdr:x>
      <cdr:y>0.54725</cdr:y>
    </cdr:to>
    <cdr:sp>
      <cdr:nvSpPr>
        <cdr:cNvPr id="2" name="TextBox 2"/>
        <cdr:cNvSpPr txBox="1">
          <a:spLocks noChangeArrowheads="1"/>
        </cdr:cNvSpPr>
      </cdr:nvSpPr>
      <cdr:spPr>
        <a:xfrm>
          <a:off x="5753100" y="2905125"/>
          <a:ext cx="1543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Mittelwert Wabenvlies</a:t>
          </a:r>
        </a:p>
      </cdr:txBody>
    </cdr:sp>
  </cdr:relSizeAnchor>
  <cdr:relSizeAnchor xmlns:cdr="http://schemas.openxmlformats.org/drawingml/2006/chartDrawing">
    <cdr:from>
      <cdr:x>0.15725</cdr:x>
      <cdr:y>0.53975</cdr:y>
    </cdr:from>
    <cdr:to>
      <cdr:x>0.34</cdr:x>
      <cdr:y>0.5815</cdr:y>
    </cdr:to>
    <cdr:sp>
      <cdr:nvSpPr>
        <cdr:cNvPr id="3" name="TextBox 5"/>
        <cdr:cNvSpPr txBox="1">
          <a:spLocks noChangeArrowheads="1"/>
        </cdr:cNvSpPr>
      </cdr:nvSpPr>
      <cdr:spPr>
        <a:xfrm>
          <a:off x="1447800" y="3105150"/>
          <a:ext cx="1685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Startkonzentration 52 %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0.172</cdr:x>
      <cdr:y>0.134</cdr:y>
    </cdr:from>
    <cdr:to>
      <cdr:x>0.35475</cdr:x>
      <cdr:y>0.17575</cdr:y>
    </cdr:to>
    <cdr:sp>
      <cdr:nvSpPr>
        <cdr:cNvPr id="4" name="TextBox 6"/>
        <cdr:cNvSpPr txBox="1">
          <a:spLocks noChangeArrowheads="1"/>
        </cdr:cNvSpPr>
      </cdr:nvSpPr>
      <cdr:spPr>
        <a:xfrm>
          <a:off x="1581150" y="762000"/>
          <a:ext cx="1685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Startkonzentration 60 %</a:t>
          </a:r>
        </a:p>
      </cdr:txBody>
    </cdr:sp>
  </cdr:relSizeAnchor>
  <cdr:relSizeAnchor xmlns:cdr="http://schemas.openxmlformats.org/drawingml/2006/chartDrawing">
    <cdr:from>
      <cdr:x>0.3925</cdr:x>
      <cdr:y>0.45325</cdr:y>
    </cdr:from>
    <cdr:to>
      <cdr:x>0.419</cdr:x>
      <cdr:y>0.734</cdr:y>
    </cdr:to>
    <cdr:sp>
      <cdr:nvSpPr>
        <cdr:cNvPr id="5" name="Line 11"/>
        <cdr:cNvSpPr>
          <a:spLocks/>
        </cdr:cNvSpPr>
      </cdr:nvSpPr>
      <cdr:spPr>
        <a:xfrm>
          <a:off x="3619500" y="2600325"/>
          <a:ext cx="2476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  <cdr:relSizeAnchor xmlns:cdr="http://schemas.openxmlformats.org/drawingml/2006/chartDrawing">
    <cdr:from>
      <cdr:x>0.3925</cdr:x>
      <cdr:y>0.2375</cdr:y>
    </cdr:from>
    <cdr:to>
      <cdr:x>0.52825</cdr:x>
      <cdr:y>0.45325</cdr:y>
    </cdr:to>
    <cdr:sp>
      <cdr:nvSpPr>
        <cdr:cNvPr id="6" name="Line 12"/>
        <cdr:cNvSpPr>
          <a:spLocks/>
        </cdr:cNvSpPr>
      </cdr:nvSpPr>
      <cdr:spPr>
        <a:xfrm flipV="1">
          <a:off x="3619500" y="1362075"/>
          <a:ext cx="12573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  <cdr:relSizeAnchor xmlns:cdr="http://schemas.openxmlformats.org/drawingml/2006/chartDrawing">
    <cdr:from>
      <cdr:x>0.567</cdr:x>
      <cdr:y>0.52325</cdr:y>
    </cdr:from>
    <cdr:to>
      <cdr:x>0.623</cdr:x>
      <cdr:y>0.70275</cdr:y>
    </cdr:to>
    <cdr:sp>
      <cdr:nvSpPr>
        <cdr:cNvPr id="7" name="Line 13"/>
        <cdr:cNvSpPr>
          <a:spLocks/>
        </cdr:cNvSpPr>
      </cdr:nvSpPr>
      <cdr:spPr>
        <a:xfrm flipH="1">
          <a:off x="5229225" y="3009900"/>
          <a:ext cx="5143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0.2135</cdr:y>
    </cdr:from>
    <cdr:to>
      <cdr:x>0.623</cdr:x>
      <cdr:y>0.52325</cdr:y>
    </cdr:to>
    <cdr:sp>
      <cdr:nvSpPr>
        <cdr:cNvPr id="8" name="Line 14"/>
        <cdr:cNvSpPr>
          <a:spLocks/>
        </cdr:cNvSpPr>
      </cdr:nvSpPr>
      <cdr:spPr>
        <a:xfrm flipH="1" flipV="1">
          <a:off x="5362575" y="1219200"/>
          <a:ext cx="3905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0.431</cdr:y>
    </cdr:from>
    <cdr:to>
      <cdr:x>0.41575</cdr:x>
      <cdr:y>0.478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2476500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Mittelwert Polykarbonat</a:t>
          </a:r>
        </a:p>
      </cdr:txBody>
    </cdr:sp>
  </cdr:relSizeAnchor>
  <cdr:relSizeAnchor xmlns:cdr="http://schemas.openxmlformats.org/drawingml/2006/chartDrawing">
    <cdr:from>
      <cdr:x>0.623</cdr:x>
      <cdr:y>0.5055</cdr:y>
    </cdr:from>
    <cdr:to>
      <cdr:x>0.809</cdr:x>
      <cdr:y>0.5525</cdr:y>
    </cdr:to>
    <cdr:sp>
      <cdr:nvSpPr>
        <cdr:cNvPr id="2" name="TextBox 2"/>
        <cdr:cNvSpPr txBox="1">
          <a:spLocks noChangeArrowheads="1"/>
        </cdr:cNvSpPr>
      </cdr:nvSpPr>
      <cdr:spPr>
        <a:xfrm>
          <a:off x="5753100" y="2905125"/>
          <a:ext cx="1714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Mittelwert Wabenvlies</a:t>
          </a:r>
        </a:p>
      </cdr:txBody>
    </cdr:sp>
  </cdr:relSizeAnchor>
  <cdr:relSizeAnchor xmlns:cdr="http://schemas.openxmlformats.org/drawingml/2006/chartDrawing">
    <cdr:from>
      <cdr:x>0.15725</cdr:x>
      <cdr:y>0.53975</cdr:y>
    </cdr:from>
    <cdr:to>
      <cdr:x>0.3635</cdr:x>
      <cdr:y>0.58675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3105150"/>
          <a:ext cx="1905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Startkonzentration 52 %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0.17125</cdr:x>
      <cdr:y>0.134</cdr:y>
    </cdr:from>
    <cdr:to>
      <cdr:x>0.3775</cdr:x>
      <cdr:y>0.181</cdr:y>
    </cdr:to>
    <cdr:sp>
      <cdr:nvSpPr>
        <cdr:cNvPr id="4" name="TextBox 4"/>
        <cdr:cNvSpPr txBox="1">
          <a:spLocks noChangeArrowheads="1"/>
        </cdr:cNvSpPr>
      </cdr:nvSpPr>
      <cdr:spPr>
        <a:xfrm>
          <a:off x="1581150" y="762000"/>
          <a:ext cx="1905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Startkonzentration 60 %</a:t>
          </a:r>
        </a:p>
      </cdr:txBody>
    </cdr:sp>
  </cdr:relSizeAnchor>
  <cdr:relSizeAnchor xmlns:cdr="http://schemas.openxmlformats.org/drawingml/2006/chartDrawing">
    <cdr:from>
      <cdr:x>0.3925</cdr:x>
      <cdr:y>0.45325</cdr:y>
    </cdr:from>
    <cdr:to>
      <cdr:x>0.419</cdr:x>
      <cdr:y>0.734</cdr:y>
    </cdr:to>
    <cdr:sp>
      <cdr:nvSpPr>
        <cdr:cNvPr id="5" name="Line 5"/>
        <cdr:cNvSpPr>
          <a:spLocks/>
        </cdr:cNvSpPr>
      </cdr:nvSpPr>
      <cdr:spPr>
        <a:xfrm>
          <a:off x="3619500" y="2600325"/>
          <a:ext cx="2476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  <cdr:relSizeAnchor xmlns:cdr="http://schemas.openxmlformats.org/drawingml/2006/chartDrawing">
    <cdr:from>
      <cdr:x>0.3925</cdr:x>
      <cdr:y>0.2375</cdr:y>
    </cdr:from>
    <cdr:to>
      <cdr:x>0.52825</cdr:x>
      <cdr:y>0.45325</cdr:y>
    </cdr:to>
    <cdr:sp>
      <cdr:nvSpPr>
        <cdr:cNvPr id="6" name="Line 6"/>
        <cdr:cNvSpPr>
          <a:spLocks/>
        </cdr:cNvSpPr>
      </cdr:nvSpPr>
      <cdr:spPr>
        <a:xfrm flipV="1">
          <a:off x="3619500" y="1362075"/>
          <a:ext cx="12573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  <cdr:relSizeAnchor xmlns:cdr="http://schemas.openxmlformats.org/drawingml/2006/chartDrawing">
    <cdr:from>
      <cdr:x>0.567</cdr:x>
      <cdr:y>0.52325</cdr:y>
    </cdr:from>
    <cdr:to>
      <cdr:x>0.623</cdr:x>
      <cdr:y>0.70275</cdr:y>
    </cdr:to>
    <cdr:sp>
      <cdr:nvSpPr>
        <cdr:cNvPr id="7" name="Line 7"/>
        <cdr:cNvSpPr>
          <a:spLocks/>
        </cdr:cNvSpPr>
      </cdr:nvSpPr>
      <cdr:spPr>
        <a:xfrm flipH="1">
          <a:off x="5229225" y="3009900"/>
          <a:ext cx="5143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0.2135</cdr:y>
    </cdr:from>
    <cdr:to>
      <cdr:x>0.623</cdr:x>
      <cdr:y>0.52325</cdr:y>
    </cdr:to>
    <cdr:sp>
      <cdr:nvSpPr>
        <cdr:cNvPr id="8" name="Line 8"/>
        <cdr:cNvSpPr>
          <a:spLocks/>
        </cdr:cNvSpPr>
      </cdr:nvSpPr>
      <cdr:spPr>
        <a:xfrm flipH="1" flipV="1">
          <a:off x="5362575" y="1219200"/>
          <a:ext cx="3905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0.48525</cdr:x>
      <cdr:y>0.3085</cdr:y>
    </cdr:from>
    <cdr:to>
      <cdr:x>0.56175</cdr:x>
      <cdr:y>0.34975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1771650"/>
          <a:ext cx="704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Mittelwert</a:t>
          </a:r>
        </a:p>
      </cdr:txBody>
    </cdr:sp>
  </cdr:relSizeAnchor>
  <cdr:relSizeAnchor xmlns:cdr="http://schemas.openxmlformats.org/drawingml/2006/chartDrawing">
    <cdr:from>
      <cdr:x>0.4135</cdr:x>
      <cdr:y>0.258</cdr:y>
    </cdr:from>
    <cdr:to>
      <cdr:x>0.47</cdr:x>
      <cdr:y>0.327</cdr:y>
    </cdr:to>
    <cdr:sp>
      <cdr:nvSpPr>
        <cdr:cNvPr id="2" name="Line 2"/>
        <cdr:cNvSpPr>
          <a:spLocks/>
        </cdr:cNvSpPr>
      </cdr:nvSpPr>
      <cdr:spPr>
        <a:xfrm flipH="1" flipV="1">
          <a:off x="3819525" y="1476375"/>
          <a:ext cx="523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0.62525</cdr:x>
      <cdr:y>0.3865</cdr:y>
    </cdr:from>
    <cdr:to>
      <cdr:x>0.7025</cdr:x>
      <cdr:y>0.42825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72150" y="2219325"/>
          <a:ext cx="714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Mittelwert</a:t>
          </a:r>
        </a:p>
      </cdr:txBody>
    </cdr:sp>
  </cdr:relSizeAnchor>
  <cdr:relSizeAnchor xmlns:cdr="http://schemas.openxmlformats.org/drawingml/2006/chartDrawing">
    <cdr:from>
      <cdr:x>0.54725</cdr:x>
      <cdr:y>0.32275</cdr:y>
    </cdr:from>
    <cdr:to>
      <cdr:x>0.61975</cdr:x>
      <cdr:y>0.39925</cdr:y>
    </cdr:to>
    <cdr:sp>
      <cdr:nvSpPr>
        <cdr:cNvPr id="2" name="Line 4"/>
        <cdr:cNvSpPr>
          <a:spLocks/>
        </cdr:cNvSpPr>
      </cdr:nvSpPr>
      <cdr:spPr>
        <a:xfrm flipH="1" flipV="1">
          <a:off x="5048250" y="1847850"/>
          <a:ext cx="666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0.5355</cdr:x>
      <cdr:y>0.583</cdr:y>
    </cdr:from>
    <cdr:to>
      <cdr:x>0.744</cdr:x>
      <cdr:y>0.61925</cdr:y>
    </cdr:to>
    <cdr:sp>
      <cdr:nvSpPr>
        <cdr:cNvPr id="1" name="TextBox 1"/>
        <cdr:cNvSpPr txBox="1">
          <a:spLocks noChangeArrowheads="1"/>
        </cdr:cNvSpPr>
      </cdr:nvSpPr>
      <cdr:spPr>
        <a:xfrm>
          <a:off x="4943475" y="3352800"/>
          <a:ext cx="1924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Mittelwert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0.4565</cdr:x>
      <cdr:y>0.45425</cdr:y>
    </cdr:from>
    <cdr:to>
      <cdr:x>0.51775</cdr:x>
      <cdr:y>0.59725</cdr:y>
    </cdr:to>
    <cdr:sp>
      <cdr:nvSpPr>
        <cdr:cNvPr id="2" name="Line 2"/>
        <cdr:cNvSpPr>
          <a:spLocks/>
        </cdr:cNvSpPr>
      </cdr:nvSpPr>
      <cdr:spPr>
        <a:xfrm flipH="1" flipV="1">
          <a:off x="4210050" y="2609850"/>
          <a:ext cx="5619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0.21625</cdr:x>
      <cdr:y>0.433</cdr:y>
    </cdr:from>
    <cdr:to>
      <cdr:x>0.376</cdr:x>
      <cdr:y>0.46875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2486025"/>
          <a:ext cx="1476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Mittelwert Polykarbonat</a:t>
          </a:r>
        </a:p>
      </cdr:txBody>
    </cdr:sp>
  </cdr:relSizeAnchor>
  <cdr:relSizeAnchor xmlns:cdr="http://schemas.openxmlformats.org/drawingml/2006/chartDrawing">
    <cdr:from>
      <cdr:x>0.62825</cdr:x>
      <cdr:y>0.5065</cdr:y>
    </cdr:from>
    <cdr:to>
      <cdr:x>0.77675</cdr:x>
      <cdr:y>0.54225</cdr:y>
    </cdr:to>
    <cdr:sp>
      <cdr:nvSpPr>
        <cdr:cNvPr id="2" name="TextBox 2"/>
        <cdr:cNvSpPr txBox="1">
          <a:spLocks noChangeArrowheads="1"/>
        </cdr:cNvSpPr>
      </cdr:nvSpPr>
      <cdr:spPr>
        <a:xfrm>
          <a:off x="5800725" y="2905125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Mittelwert Wabenvlies</a:t>
          </a:r>
        </a:p>
      </cdr:txBody>
    </cdr:sp>
  </cdr:relSizeAnchor>
  <cdr:relSizeAnchor xmlns:cdr="http://schemas.openxmlformats.org/drawingml/2006/chartDrawing">
    <cdr:from>
      <cdr:x>0.37575</cdr:x>
      <cdr:y>0.285</cdr:y>
    </cdr:from>
    <cdr:to>
      <cdr:x>0.48775</cdr:x>
      <cdr:y>0.447</cdr:y>
    </cdr:to>
    <cdr:sp>
      <cdr:nvSpPr>
        <cdr:cNvPr id="3" name="Line 3"/>
        <cdr:cNvSpPr>
          <a:spLocks/>
        </cdr:cNvSpPr>
      </cdr:nvSpPr>
      <cdr:spPr>
        <a:xfrm flipV="1">
          <a:off x="3467100" y="1638300"/>
          <a:ext cx="10382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  <cdr:relSizeAnchor xmlns:cdr="http://schemas.openxmlformats.org/drawingml/2006/chartDrawing">
    <cdr:from>
      <cdr:x>0.52225</cdr:x>
      <cdr:y>0.2385</cdr:y>
    </cdr:from>
    <cdr:to>
      <cdr:x>0.61675</cdr:x>
      <cdr:y>0.52425</cdr:y>
    </cdr:to>
    <cdr:sp>
      <cdr:nvSpPr>
        <cdr:cNvPr id="4" name="Line 4"/>
        <cdr:cNvSpPr>
          <a:spLocks/>
        </cdr:cNvSpPr>
      </cdr:nvSpPr>
      <cdr:spPr>
        <a:xfrm flipH="1" flipV="1">
          <a:off x="4819650" y="1371600"/>
          <a:ext cx="87630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Lt BT"/>
              <a:ea typeface="Futura Lt BT"/>
              <a:cs typeface="Futura Lt BT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="90" zoomScaleNormal="90" workbookViewId="0" topLeftCell="J1">
      <selection activeCell="Q16" sqref="Q16"/>
    </sheetView>
  </sheetViews>
  <sheetFormatPr defaultColWidth="11.5546875" defaultRowHeight="15"/>
  <cols>
    <col min="1" max="1" width="12.21484375" style="0" customWidth="1"/>
    <col min="2" max="2" width="17.10546875" style="0" customWidth="1"/>
    <col min="3" max="3" width="9.77734375" style="0" customWidth="1"/>
    <col min="4" max="4" width="15.99609375" style="0" customWidth="1"/>
    <col min="6" max="6" width="16.3359375" style="0" customWidth="1"/>
    <col min="8" max="8" width="11.99609375" style="0" customWidth="1"/>
    <col min="9" max="9" width="20.3359375" style="0" customWidth="1"/>
    <col min="10" max="10" width="11.21484375" style="0" customWidth="1"/>
    <col min="11" max="11" width="8.21484375" style="0" customWidth="1"/>
    <col min="12" max="12" width="9.4453125" style="0" customWidth="1"/>
    <col min="13" max="13" width="10.10546875" style="0" customWidth="1"/>
    <col min="14" max="14" width="21.77734375" style="0" customWidth="1"/>
    <col min="15" max="15" width="11.4453125" style="0" customWidth="1"/>
    <col min="16" max="16" width="11.21484375" style="0" customWidth="1"/>
    <col min="17" max="17" width="8.21484375" style="0" customWidth="1"/>
    <col min="18" max="18" width="9.4453125" style="0" customWidth="1"/>
    <col min="19" max="19" width="10.10546875" style="0" customWidth="1"/>
    <col min="21" max="21" width="19.88671875" style="0" customWidth="1"/>
    <col min="22" max="22" width="11.4453125" style="0" customWidth="1"/>
    <col min="23" max="23" width="10.99609375" style="0" customWidth="1"/>
    <col min="24" max="24" width="8.21484375" style="0" customWidth="1"/>
    <col min="25" max="25" width="9.21484375" style="0" customWidth="1"/>
  </cols>
  <sheetData>
    <row r="1" spans="1:7" ht="15">
      <c r="A1" t="s">
        <v>0</v>
      </c>
      <c r="G1" t="s">
        <v>1</v>
      </c>
    </row>
    <row r="2" spans="1:4" ht="15">
      <c r="A2" t="s">
        <v>2</v>
      </c>
      <c r="B2" t="s">
        <v>3</v>
      </c>
      <c r="C2" t="s">
        <v>4</v>
      </c>
      <c r="D2" t="s">
        <v>5</v>
      </c>
    </row>
    <row r="3" spans="1:4" ht="15">
      <c r="A3">
        <v>4.8592</v>
      </c>
      <c r="B3">
        <v>6.5789</v>
      </c>
      <c r="C3">
        <v>1.149</v>
      </c>
      <c r="D3">
        <v>995.7</v>
      </c>
    </row>
    <row r="4" spans="1:2" ht="15">
      <c r="A4" s="7" t="s">
        <v>6</v>
      </c>
      <c r="B4" s="6">
        <f>((A3*A3)-(B3*B3))/((1.149-995.7))</f>
        <v>0.019777870184636073</v>
      </c>
    </row>
    <row r="5" spans="1:2" ht="15">
      <c r="A5" s="7" t="s">
        <v>7</v>
      </c>
      <c r="B5" s="5">
        <f>(B3*B3)-(B4*D3)</f>
        <v>23.58909986715786</v>
      </c>
    </row>
    <row r="8" ht="15">
      <c r="A8" t="s">
        <v>8</v>
      </c>
    </row>
    <row r="10" ht="15">
      <c r="A10" t="s">
        <v>9</v>
      </c>
    </row>
    <row r="12" spans="1:8" ht="15">
      <c r="A12" t="s">
        <v>10</v>
      </c>
      <c r="B12" s="20">
        <v>910.440776634</v>
      </c>
      <c r="C12" s="20" t="s">
        <v>11</v>
      </c>
      <c r="D12" s="20">
        <v>11.718085636</v>
      </c>
      <c r="E12" s="20" t="s">
        <v>12</v>
      </c>
      <c r="F12" s="20">
        <v>-0.392723556</v>
      </c>
      <c r="H12" t="s">
        <v>13</v>
      </c>
    </row>
    <row r="13" spans="1:6" ht="15">
      <c r="A13" t="s">
        <v>14</v>
      </c>
      <c r="B13" s="20">
        <v>-0.009253652</v>
      </c>
      <c r="C13" s="20" t="s">
        <v>15</v>
      </c>
      <c r="D13" s="20">
        <v>0.000480476</v>
      </c>
      <c r="E13" s="20" t="s">
        <v>16</v>
      </c>
      <c r="F13" s="20">
        <v>5.1896E-05</v>
      </c>
    </row>
    <row r="14" spans="8:19" ht="15.75">
      <c r="H14" s="8" t="s">
        <v>17</v>
      </c>
      <c r="I14" t="s">
        <v>18</v>
      </c>
      <c r="J14" t="s">
        <v>19</v>
      </c>
      <c r="K14" t="s">
        <v>20</v>
      </c>
      <c r="L14" t="s">
        <v>21</v>
      </c>
      <c r="M14" t="s">
        <v>22</v>
      </c>
      <c r="N14" s="8" t="s">
        <v>18</v>
      </c>
      <c r="O14" t="s">
        <v>17</v>
      </c>
      <c r="P14" t="s">
        <v>19</v>
      </c>
      <c r="Q14" t="s">
        <v>20</v>
      </c>
      <c r="R14" t="s">
        <v>21</v>
      </c>
      <c r="S14" t="s">
        <v>22</v>
      </c>
    </row>
    <row r="15" spans="1:19" ht="15.75">
      <c r="A15" t="s">
        <v>23</v>
      </c>
      <c r="H15" s="9" t="s">
        <v>24</v>
      </c>
      <c r="I15" s="2" t="s">
        <v>25</v>
      </c>
      <c r="J15" s="2" t="s">
        <v>26</v>
      </c>
      <c r="K15" s="2" t="s">
        <v>27</v>
      </c>
      <c r="L15" s="2" t="s">
        <v>28</v>
      </c>
      <c r="M15" s="2" t="s">
        <v>29</v>
      </c>
      <c r="N15" s="9" t="s">
        <v>25</v>
      </c>
      <c r="O15" s="2" t="s">
        <v>24</v>
      </c>
      <c r="P15" s="2" t="s">
        <v>26</v>
      </c>
      <c r="Q15" s="2" t="s">
        <v>27</v>
      </c>
      <c r="R15" s="2" t="s">
        <v>28</v>
      </c>
      <c r="S15" s="1" t="s">
        <v>29</v>
      </c>
    </row>
    <row r="16" spans="1:19" ht="15.75">
      <c r="A16" t="s">
        <v>30</v>
      </c>
      <c r="H16" s="9">
        <v>10</v>
      </c>
      <c r="I16" s="3">
        <f aca="true" t="shared" si="0" ref="I16:I26">H16/(0.01*0.46*3600)</f>
        <v>0.6038647342995169</v>
      </c>
      <c r="J16" s="11">
        <v>52.17875456</v>
      </c>
      <c r="K16" s="2">
        <v>2</v>
      </c>
      <c r="L16" s="2">
        <v>32</v>
      </c>
      <c r="M16" s="3">
        <f aca="true" t="shared" si="1" ref="M16:M26">(H16/3600*1.211)/(K16/1000/3600*(910.440776634+(11.718085636*J16)+((-0.392723556+(-0.009253652*J16))*L16)+((0.000480476+(0.000051896*J16))*(L16*L16))))</f>
        <v>4.044424971401664</v>
      </c>
      <c r="N16" s="15">
        <v>0.5</v>
      </c>
      <c r="O16" s="3">
        <f aca="true" t="shared" si="2" ref="O16:O26">N16*0.01*0.46*3600</f>
        <v>8.28</v>
      </c>
      <c r="P16" s="11">
        <v>52.17875456</v>
      </c>
      <c r="Q16" s="2">
        <v>2</v>
      </c>
      <c r="R16" s="2">
        <v>32</v>
      </c>
      <c r="S16" s="3">
        <f aca="true" t="shared" si="3" ref="S16:S26">(O16/3600*1.211)/(Q16/1000/3600*(910.440776634+(11.718085636*P16)+((-0.392723556+(-0.009253652*P16))*R16)+((0.000480476+(0.000051896*P16))*(R16*R16))))</f>
        <v>3.3487838763205775</v>
      </c>
    </row>
    <row r="17" spans="1:19" ht="15.75">
      <c r="A17" t="s">
        <v>31</v>
      </c>
      <c r="H17" s="9">
        <v>15</v>
      </c>
      <c r="I17" s="3">
        <f t="shared" si="0"/>
        <v>0.9057971014492754</v>
      </c>
      <c r="J17" s="11">
        <v>52.17875456</v>
      </c>
      <c r="K17" s="2">
        <v>2</v>
      </c>
      <c r="L17" s="2">
        <v>32</v>
      </c>
      <c r="M17" s="3">
        <f t="shared" si="1"/>
        <v>6.0666374571024955</v>
      </c>
      <c r="N17" s="9">
        <v>1</v>
      </c>
      <c r="O17" s="13">
        <f t="shared" si="2"/>
        <v>16.56</v>
      </c>
      <c r="P17" s="11">
        <v>52.17875456</v>
      </c>
      <c r="Q17" s="2">
        <v>2</v>
      </c>
      <c r="R17" s="2">
        <v>32</v>
      </c>
      <c r="S17" s="13">
        <f t="shared" si="3"/>
        <v>6.697567752641155</v>
      </c>
    </row>
    <row r="18" spans="8:19" ht="15.75">
      <c r="H18" s="9">
        <v>20</v>
      </c>
      <c r="I18" s="3">
        <f t="shared" si="0"/>
        <v>1.2077294685990339</v>
      </c>
      <c r="J18" s="11">
        <v>52.17875456</v>
      </c>
      <c r="K18" s="2">
        <v>2</v>
      </c>
      <c r="L18" s="2">
        <v>32</v>
      </c>
      <c r="M18" s="3">
        <f t="shared" si="1"/>
        <v>8.088849942803328</v>
      </c>
      <c r="N18" s="15">
        <v>1.5</v>
      </c>
      <c r="O18" s="16">
        <f t="shared" si="2"/>
        <v>24.84</v>
      </c>
      <c r="P18" s="11">
        <v>52.17875456</v>
      </c>
      <c r="Q18" s="2">
        <v>2</v>
      </c>
      <c r="R18" s="2">
        <v>32</v>
      </c>
      <c r="S18" s="16">
        <f t="shared" si="3"/>
        <v>10.046351628961734</v>
      </c>
    </row>
    <row r="19" spans="1:25" ht="15.75">
      <c r="A19" s="10" t="s">
        <v>32</v>
      </c>
      <c r="B19" s="10" t="s">
        <v>33</v>
      </c>
      <c r="C19" s="10" t="s">
        <v>34</v>
      </c>
      <c r="D19" s="10" t="s">
        <v>19</v>
      </c>
      <c r="E19" s="8" t="s">
        <v>21</v>
      </c>
      <c r="F19" s="8" t="s">
        <v>35</v>
      </c>
      <c r="H19" s="9">
        <v>25</v>
      </c>
      <c r="I19" s="3">
        <f t="shared" si="0"/>
        <v>1.5096618357487923</v>
      </c>
      <c r="J19" s="11">
        <v>52.17875456</v>
      </c>
      <c r="K19" s="2">
        <v>2</v>
      </c>
      <c r="L19" s="2">
        <v>32</v>
      </c>
      <c r="M19" s="3">
        <f t="shared" si="1"/>
        <v>10.111062428504159</v>
      </c>
      <c r="N19" s="9">
        <v>2</v>
      </c>
      <c r="O19" s="13">
        <f t="shared" si="2"/>
        <v>33.12</v>
      </c>
      <c r="P19" s="11">
        <v>52.17875456</v>
      </c>
      <c r="Q19" s="2">
        <v>2</v>
      </c>
      <c r="R19" s="2">
        <v>32</v>
      </c>
      <c r="S19" s="13">
        <f t="shared" si="3"/>
        <v>13.39513550528231</v>
      </c>
      <c r="T19" s="8"/>
      <c r="U19" s="14"/>
      <c r="V19" s="14"/>
      <c r="W19" s="14"/>
      <c r="X19" s="14"/>
      <c r="Y19" s="14"/>
    </row>
    <row r="20" spans="1:25" ht="15.75">
      <c r="A20" s="10" t="s">
        <v>29</v>
      </c>
      <c r="B20" s="10" t="s">
        <v>36</v>
      </c>
      <c r="C20" s="10" t="s">
        <v>37</v>
      </c>
      <c r="D20" s="10" t="s">
        <v>26</v>
      </c>
      <c r="E20" s="9" t="s">
        <v>38</v>
      </c>
      <c r="F20" s="8"/>
      <c r="H20" s="9">
        <v>30</v>
      </c>
      <c r="I20" s="3">
        <f t="shared" si="0"/>
        <v>1.8115942028985508</v>
      </c>
      <c r="J20" s="11">
        <v>52.17875456</v>
      </c>
      <c r="K20" s="2">
        <v>2</v>
      </c>
      <c r="L20" s="2">
        <v>32</v>
      </c>
      <c r="M20" s="3">
        <f t="shared" si="1"/>
        <v>12.133274914204991</v>
      </c>
      <c r="N20" s="15">
        <v>2.5</v>
      </c>
      <c r="O20" s="16">
        <f t="shared" si="2"/>
        <v>41.400000000000006</v>
      </c>
      <c r="P20" s="11">
        <v>52.17875456</v>
      </c>
      <c r="Q20" s="2">
        <v>2</v>
      </c>
      <c r="R20" s="2">
        <v>32</v>
      </c>
      <c r="S20" s="16">
        <f t="shared" si="3"/>
        <v>16.74391938160289</v>
      </c>
      <c r="T20" s="10"/>
      <c r="U20" s="15"/>
      <c r="V20" s="15"/>
      <c r="W20" s="15"/>
      <c r="X20" s="15"/>
      <c r="Y20" s="15"/>
    </row>
    <row r="21" spans="1:25" ht="15.75">
      <c r="A21" s="1" t="s">
        <v>39</v>
      </c>
      <c r="B21" s="4">
        <v>4.8592</v>
      </c>
      <c r="C21" s="4">
        <f>((B21*B21)-B5)/B4</f>
        <v>1.1489999999999583</v>
      </c>
      <c r="D21" s="11"/>
      <c r="E21" s="2">
        <v>30</v>
      </c>
      <c r="H21" s="9">
        <v>35</v>
      </c>
      <c r="I21" s="3">
        <f t="shared" si="0"/>
        <v>2.1135265700483092</v>
      </c>
      <c r="J21" s="11">
        <v>52.17875456</v>
      </c>
      <c r="K21" s="2">
        <v>2</v>
      </c>
      <c r="L21" s="2">
        <v>32</v>
      </c>
      <c r="M21" s="3">
        <f t="shared" si="1"/>
        <v>14.155487399905823</v>
      </c>
      <c r="N21" s="9">
        <v>3</v>
      </c>
      <c r="O21" s="13">
        <f t="shared" si="2"/>
        <v>49.68</v>
      </c>
      <c r="P21" s="11">
        <v>52.17875456</v>
      </c>
      <c r="Q21" s="2">
        <v>2</v>
      </c>
      <c r="R21" s="2">
        <v>32</v>
      </c>
      <c r="S21" s="13">
        <f t="shared" si="3"/>
        <v>20.092703257923468</v>
      </c>
      <c r="T21" s="18"/>
      <c r="U21" s="15"/>
      <c r="V21" s="16"/>
      <c r="W21" s="17"/>
      <c r="X21" s="15"/>
      <c r="Y21" s="15"/>
    </row>
    <row r="22" spans="1:25" ht="15.75">
      <c r="A22" s="1" t="s">
        <v>40</v>
      </c>
      <c r="B22" s="4">
        <v>6.5789</v>
      </c>
      <c r="C22" s="4">
        <f>(B22*B22-B4)/B5</f>
        <v>1.833988900951981</v>
      </c>
      <c r="D22" s="11"/>
      <c r="E22" s="2">
        <v>30</v>
      </c>
      <c r="H22" s="9">
        <v>40</v>
      </c>
      <c r="I22" s="3">
        <f t="shared" si="0"/>
        <v>2.4154589371980677</v>
      </c>
      <c r="J22" s="11">
        <v>52.17875456</v>
      </c>
      <c r="K22" s="2">
        <v>2</v>
      </c>
      <c r="L22" s="2">
        <v>32</v>
      </c>
      <c r="M22" s="3">
        <f t="shared" si="1"/>
        <v>16.177699885606657</v>
      </c>
      <c r="N22" s="15">
        <v>3.5</v>
      </c>
      <c r="O22" s="3">
        <f t="shared" si="2"/>
        <v>57.96000000000001</v>
      </c>
      <c r="P22" s="11">
        <v>52.17875456</v>
      </c>
      <c r="Q22" s="2">
        <v>2</v>
      </c>
      <c r="R22" s="2">
        <v>32</v>
      </c>
      <c r="S22" s="3">
        <f t="shared" si="3"/>
        <v>23.44148713424405</v>
      </c>
      <c r="T22" s="18"/>
      <c r="U22" s="15"/>
      <c r="V22" s="16"/>
      <c r="W22" s="17"/>
      <c r="X22" s="15"/>
      <c r="Y22" s="15"/>
    </row>
    <row r="23" spans="1:25" ht="15.75">
      <c r="A23" s="1" t="s">
        <v>41</v>
      </c>
      <c r="B23" s="4">
        <v>7.3483</v>
      </c>
      <c r="C23" s="4">
        <f aca="true" t="shared" si="4" ref="C23:C28">(B23*B23-23.58909986715)/0.01977787018464</f>
        <v>1537.4968456647043</v>
      </c>
      <c r="D23" s="11">
        <f aca="true" t="shared" si="5" ref="D23:D29">(C23-910.440776634+(0.392723556*E23)-(0.000480476*(E23*E23)))/(11.718085636-(0.009253652*E23)+(0.000051896*(E23*E23)))</f>
        <v>55.57851956193986</v>
      </c>
      <c r="E23" s="2">
        <v>30.05</v>
      </c>
      <c r="F23" t="s">
        <v>42</v>
      </c>
      <c r="H23" s="9">
        <v>45</v>
      </c>
      <c r="I23" s="3">
        <f t="shared" si="0"/>
        <v>2.717391304347826</v>
      </c>
      <c r="J23" s="11">
        <v>52.17875456</v>
      </c>
      <c r="K23" s="2">
        <v>2</v>
      </c>
      <c r="L23" s="2">
        <v>32</v>
      </c>
      <c r="M23" s="3">
        <f t="shared" si="1"/>
        <v>18.199912371307487</v>
      </c>
      <c r="N23" s="9">
        <v>4</v>
      </c>
      <c r="O23" s="13">
        <f t="shared" si="2"/>
        <v>66.24</v>
      </c>
      <c r="P23" s="11">
        <v>52.17875456</v>
      </c>
      <c r="Q23" s="2">
        <v>2</v>
      </c>
      <c r="R23" s="2">
        <v>32</v>
      </c>
      <c r="S23" s="13">
        <f t="shared" si="3"/>
        <v>26.79027101056462</v>
      </c>
      <c r="T23" s="18"/>
      <c r="U23" s="15"/>
      <c r="V23" s="16"/>
      <c r="W23" s="17"/>
      <c r="X23" s="15"/>
      <c r="Y23" s="15"/>
    </row>
    <row r="24" spans="1:25" ht="15.75">
      <c r="A24" s="1" t="s">
        <v>41</v>
      </c>
      <c r="B24" s="4">
        <v>7.3491</v>
      </c>
      <c r="C24" s="4">
        <f t="shared" si="4"/>
        <v>1538.0913444600865</v>
      </c>
      <c r="D24" s="11">
        <f t="shared" si="5"/>
        <v>55.62984446645823</v>
      </c>
      <c r="E24" s="2">
        <v>30.043</v>
      </c>
      <c r="F24" t="s">
        <v>43</v>
      </c>
      <c r="H24" s="9">
        <v>50</v>
      </c>
      <c r="I24" s="3">
        <f t="shared" si="0"/>
        <v>3.0193236714975846</v>
      </c>
      <c r="J24" s="11">
        <v>52.17875456</v>
      </c>
      <c r="K24" s="2">
        <v>2</v>
      </c>
      <c r="L24" s="2">
        <v>32</v>
      </c>
      <c r="M24" s="3">
        <f t="shared" si="1"/>
        <v>20.222124857008318</v>
      </c>
      <c r="N24" s="15">
        <v>4.5</v>
      </c>
      <c r="O24" s="16">
        <f t="shared" si="2"/>
        <v>74.52</v>
      </c>
      <c r="P24" s="11">
        <v>52.17875456</v>
      </c>
      <c r="Q24" s="2">
        <v>2</v>
      </c>
      <c r="R24" s="2">
        <v>32</v>
      </c>
      <c r="S24" s="3">
        <f t="shared" si="3"/>
        <v>30.139054886885198</v>
      </c>
      <c r="T24" s="18"/>
      <c r="U24" s="15"/>
      <c r="V24" s="16"/>
      <c r="W24" s="17"/>
      <c r="X24" s="15"/>
      <c r="Y24" s="15"/>
    </row>
    <row r="25" spans="1:25" ht="15.75">
      <c r="A25" s="1" t="s">
        <v>41</v>
      </c>
      <c r="B25" s="4">
        <v>7.2886</v>
      </c>
      <c r="C25" s="4">
        <f t="shared" si="4"/>
        <v>1493.3149938352467</v>
      </c>
      <c r="D25" s="11">
        <f t="shared" si="5"/>
        <v>51.731636763403806</v>
      </c>
      <c r="E25" s="2">
        <v>30.04</v>
      </c>
      <c r="F25" t="s">
        <v>44</v>
      </c>
      <c r="H25" s="9">
        <v>55</v>
      </c>
      <c r="I25" s="3">
        <f t="shared" si="0"/>
        <v>3.321256038647343</v>
      </c>
      <c r="J25" s="11">
        <v>52.17875456</v>
      </c>
      <c r="K25" s="2">
        <v>2</v>
      </c>
      <c r="L25" s="2">
        <v>32</v>
      </c>
      <c r="M25" s="3">
        <f t="shared" si="1"/>
        <v>22.24433734270915</v>
      </c>
      <c r="N25" s="9">
        <v>5</v>
      </c>
      <c r="O25" s="13">
        <f t="shared" si="2"/>
        <v>82.80000000000001</v>
      </c>
      <c r="P25" s="11">
        <v>52.17875456</v>
      </c>
      <c r="Q25" s="2">
        <v>2</v>
      </c>
      <c r="R25" s="2">
        <v>32</v>
      </c>
      <c r="S25" s="13">
        <f t="shared" si="3"/>
        <v>33.48783876320578</v>
      </c>
      <c r="T25" s="18"/>
      <c r="U25" s="15"/>
      <c r="V25" s="16"/>
      <c r="W25" s="17"/>
      <c r="X25" s="15"/>
      <c r="Y25" s="15"/>
    </row>
    <row r="26" spans="1:25" ht="15.75">
      <c r="A26" s="1" t="s">
        <v>41</v>
      </c>
      <c r="B26" s="4">
        <v>7.2956</v>
      </c>
      <c r="C26" s="4">
        <f t="shared" si="4"/>
        <v>1498.4767933134988</v>
      </c>
      <c r="D26" s="11">
        <f t="shared" si="5"/>
        <v>52.18040382430079</v>
      </c>
      <c r="E26" s="2">
        <v>30.03</v>
      </c>
      <c r="F26" t="s">
        <v>45</v>
      </c>
      <c r="H26" s="9">
        <v>60</v>
      </c>
      <c r="I26" s="3">
        <f t="shared" si="0"/>
        <v>3.6231884057971016</v>
      </c>
      <c r="J26" s="11">
        <v>52.17875456</v>
      </c>
      <c r="K26" s="2">
        <v>2</v>
      </c>
      <c r="L26" s="2">
        <v>32</v>
      </c>
      <c r="M26" s="3">
        <f t="shared" si="1"/>
        <v>24.266549828409982</v>
      </c>
      <c r="N26" s="15">
        <v>5.5</v>
      </c>
      <c r="O26" s="3">
        <f t="shared" si="2"/>
        <v>91.08</v>
      </c>
      <c r="P26" s="11">
        <v>52.17875456</v>
      </c>
      <c r="Q26" s="2">
        <v>2</v>
      </c>
      <c r="R26" s="2">
        <v>32</v>
      </c>
      <c r="S26" s="3">
        <f t="shared" si="3"/>
        <v>36.836622639526354</v>
      </c>
      <c r="T26" s="18"/>
      <c r="U26" s="15"/>
      <c r="V26" s="16"/>
      <c r="W26" s="17"/>
      <c r="X26" s="15"/>
      <c r="Y26" s="15"/>
    </row>
    <row r="27" spans="1:25" ht="15.75">
      <c r="A27" s="1" t="s">
        <v>41</v>
      </c>
      <c r="B27" s="4">
        <v>7.2958</v>
      </c>
      <c r="C27" s="4">
        <f t="shared" si="4"/>
        <v>1498.62434610724</v>
      </c>
      <c r="D27" s="11">
        <f t="shared" si="5"/>
        <v>52.19318946439473</v>
      </c>
      <c r="E27" s="2">
        <v>30.029</v>
      </c>
      <c r="F27" t="s">
        <v>46</v>
      </c>
      <c r="T27" s="18"/>
      <c r="U27" s="15"/>
      <c r="V27" s="16"/>
      <c r="W27" s="17"/>
      <c r="X27" s="15"/>
      <c r="Y27" s="15"/>
    </row>
    <row r="28" spans="1:25" ht="15.75">
      <c r="A28" s="1" t="s">
        <v>41</v>
      </c>
      <c r="B28" s="4">
        <v>7.2961</v>
      </c>
      <c r="C28" s="4">
        <f t="shared" si="4"/>
        <v>1498.8456828820865</v>
      </c>
      <c r="D28" s="11">
        <f t="shared" si="5"/>
        <v>52.21245791471733</v>
      </c>
      <c r="E28" s="2">
        <v>30.029</v>
      </c>
      <c r="F28" t="s">
        <v>47</v>
      </c>
      <c r="H28" s="8" t="s">
        <v>17</v>
      </c>
      <c r="I28" t="s">
        <v>18</v>
      </c>
      <c r="J28" t="s">
        <v>19</v>
      </c>
      <c r="K28" t="s">
        <v>20</v>
      </c>
      <c r="L28" t="s">
        <v>21</v>
      </c>
      <c r="M28" t="s">
        <v>22</v>
      </c>
      <c r="N28" s="8" t="s">
        <v>18</v>
      </c>
      <c r="O28" t="s">
        <v>17</v>
      </c>
      <c r="P28" t="s">
        <v>19</v>
      </c>
      <c r="Q28" t="s">
        <v>20</v>
      </c>
      <c r="R28" t="s">
        <v>21</v>
      </c>
      <c r="S28" t="s">
        <v>22</v>
      </c>
      <c r="T28" s="18"/>
      <c r="U28" s="15"/>
      <c r="V28" s="16"/>
      <c r="W28" s="17"/>
      <c r="X28" s="15"/>
      <c r="Y28" s="15"/>
    </row>
    <row r="29" spans="1:25" ht="15.75">
      <c r="A29" s="1" t="s">
        <v>41</v>
      </c>
      <c r="B29" s="4">
        <v>7.2948</v>
      </c>
      <c r="C29" s="4">
        <f>(B29*B29-23.58909986715)/0.01977787018464</f>
        <v>1497.8866225877823</v>
      </c>
      <c r="D29" s="11">
        <f t="shared" si="5"/>
        <v>52.128967018773835</v>
      </c>
      <c r="E29" s="2">
        <v>30.029</v>
      </c>
      <c r="F29" t="s">
        <v>48</v>
      </c>
      <c r="H29" s="9" t="s">
        <v>24</v>
      </c>
      <c r="I29" s="2" t="s">
        <v>25</v>
      </c>
      <c r="J29" s="2" t="s">
        <v>26</v>
      </c>
      <c r="K29" s="2" t="s">
        <v>27</v>
      </c>
      <c r="L29" s="2" t="s">
        <v>28</v>
      </c>
      <c r="M29" s="2" t="s">
        <v>29</v>
      </c>
      <c r="N29" s="9" t="s">
        <v>25</v>
      </c>
      <c r="O29" s="2" t="s">
        <v>24</v>
      </c>
      <c r="P29" s="2" t="s">
        <v>26</v>
      </c>
      <c r="Q29" s="2" t="s">
        <v>27</v>
      </c>
      <c r="R29" s="2" t="s">
        <v>28</v>
      </c>
      <c r="S29" s="1" t="s">
        <v>29</v>
      </c>
      <c r="T29" s="13"/>
      <c r="U29" s="15"/>
      <c r="V29" s="16"/>
      <c r="W29" s="17"/>
      <c r="X29" s="15"/>
      <c r="Y29" s="15"/>
    </row>
    <row r="30" spans="1:25" ht="15.75">
      <c r="A30" s="1"/>
      <c r="B30" s="4"/>
      <c r="C30" s="4"/>
      <c r="D30" s="3"/>
      <c r="H30" s="9">
        <v>10</v>
      </c>
      <c r="I30" s="3">
        <f aca="true" t="shared" si="6" ref="I30:I40">H30/(0.01*0.46*3600)</f>
        <v>0.6038647342995169</v>
      </c>
      <c r="J30" s="11">
        <v>55.60418201</v>
      </c>
      <c r="K30" s="2">
        <v>2</v>
      </c>
      <c r="L30" s="2">
        <v>32</v>
      </c>
      <c r="M30" s="3">
        <f aca="true" t="shared" si="7" ref="M30:M40">(H30/3600*1.211)/(K30/1000/3600*(910.440776634+(11.718085636*J30)+((-0.392723556+(-0.009253652*J30))*L30)+((0.000480476+(0.000051896*J30))*(L30*L30))))</f>
        <v>3.940954669412996</v>
      </c>
      <c r="N30" s="15">
        <v>0.5</v>
      </c>
      <c r="O30" s="3">
        <f aca="true" t="shared" si="8" ref="O30:O40">N30*0.01*0.46*3600</f>
        <v>8.28</v>
      </c>
      <c r="P30" s="11">
        <v>60</v>
      </c>
      <c r="Q30" s="2">
        <v>2</v>
      </c>
      <c r="R30" s="2">
        <v>32</v>
      </c>
      <c r="S30" s="3">
        <f aca="true" t="shared" si="9" ref="S30:S40">(O30/3600*1.211)/(Q30/1000/3600*(910.440776634+(11.718085636*P30)+((-0.392723556+(-0.009253652*P30))*R30)+((0.000480476+(0.000051896*P30))*(R30*R30))))</f>
        <v>3.1593847646071613</v>
      </c>
      <c r="T30" s="13"/>
      <c r="U30" s="15"/>
      <c r="V30" s="16"/>
      <c r="W30" s="17"/>
      <c r="X30" s="15"/>
      <c r="Y30" s="15"/>
    </row>
    <row r="31" spans="1:25" ht="15.75">
      <c r="A31" s="1"/>
      <c r="D31">
        <f>(D23+D24)/2</f>
        <v>55.60418201419905</v>
      </c>
      <c r="H31" s="9">
        <v>15</v>
      </c>
      <c r="I31" s="3">
        <f t="shared" si="6"/>
        <v>0.9057971014492754</v>
      </c>
      <c r="J31" s="11">
        <v>55.60418201</v>
      </c>
      <c r="K31" s="2">
        <v>2</v>
      </c>
      <c r="L31" s="2">
        <v>32</v>
      </c>
      <c r="M31" s="3">
        <f t="shared" si="7"/>
        <v>5.911432004119494</v>
      </c>
      <c r="N31" s="9">
        <v>1</v>
      </c>
      <c r="O31" s="13">
        <v>17.55</v>
      </c>
      <c r="P31" s="11">
        <v>60</v>
      </c>
      <c r="Q31" s="2">
        <v>2</v>
      </c>
      <c r="R31" s="2">
        <v>32</v>
      </c>
      <c r="S31" s="13">
        <f t="shared" si="9"/>
        <v>6.696522055417353</v>
      </c>
      <c r="T31" s="13"/>
      <c r="U31" s="15"/>
      <c r="V31" s="16"/>
      <c r="W31" s="17"/>
      <c r="X31" s="15"/>
      <c r="Y31" s="15"/>
    </row>
    <row r="32" spans="1:19" ht="15.75">
      <c r="A32" t="s">
        <v>49</v>
      </c>
      <c r="B32">
        <v>0.1</v>
      </c>
      <c r="C32" s="12">
        <v>6.425</v>
      </c>
      <c r="H32" s="9">
        <v>20</v>
      </c>
      <c r="I32" s="3">
        <f t="shared" si="6"/>
        <v>1.2077294685990339</v>
      </c>
      <c r="J32" s="11">
        <v>55.60418201</v>
      </c>
      <c r="K32" s="2">
        <v>2</v>
      </c>
      <c r="L32" s="2">
        <v>32</v>
      </c>
      <c r="M32" s="3">
        <f t="shared" si="7"/>
        <v>7.881909338825992</v>
      </c>
      <c r="N32" s="15">
        <v>1.5</v>
      </c>
      <c r="O32" s="16">
        <f t="shared" si="8"/>
        <v>24.84</v>
      </c>
      <c r="P32" s="11">
        <v>60</v>
      </c>
      <c r="Q32" s="2">
        <v>2</v>
      </c>
      <c r="R32" s="2">
        <v>32</v>
      </c>
      <c r="S32" s="16">
        <f t="shared" si="9"/>
        <v>9.478154293821486</v>
      </c>
    </row>
    <row r="33" spans="1:19" ht="15.75">
      <c r="A33" t="s">
        <v>50</v>
      </c>
      <c r="B33">
        <v>0.01</v>
      </c>
      <c r="C33" s="12">
        <v>0.6473</v>
      </c>
      <c r="H33" s="9">
        <v>25</v>
      </c>
      <c r="I33" s="3">
        <f t="shared" si="6"/>
        <v>1.5096618357487923</v>
      </c>
      <c r="J33" s="11">
        <v>55.60418201</v>
      </c>
      <c r="K33" s="2">
        <v>2</v>
      </c>
      <c r="L33" s="2">
        <v>32</v>
      </c>
      <c r="M33" s="3">
        <f t="shared" si="7"/>
        <v>9.85238667353249</v>
      </c>
      <c r="N33" s="9">
        <v>2</v>
      </c>
      <c r="O33" s="13">
        <f t="shared" si="8"/>
        <v>33.12</v>
      </c>
      <c r="P33" s="11">
        <v>60</v>
      </c>
      <c r="Q33" s="2">
        <v>2</v>
      </c>
      <c r="R33" s="2">
        <v>32</v>
      </c>
      <c r="S33" s="13">
        <f t="shared" si="9"/>
        <v>12.637539058428645</v>
      </c>
    </row>
    <row r="34" spans="1:19" ht="15.75">
      <c r="A34" t="s">
        <v>19</v>
      </c>
      <c r="B34">
        <v>0.001</v>
      </c>
      <c r="C34" s="12">
        <v>0.0647</v>
      </c>
      <c r="H34" s="9">
        <v>30</v>
      </c>
      <c r="I34" s="3">
        <f t="shared" si="6"/>
        <v>1.8115942028985508</v>
      </c>
      <c r="J34" s="11">
        <v>55.60418201</v>
      </c>
      <c r="K34" s="2">
        <v>2</v>
      </c>
      <c r="L34" s="2">
        <v>32</v>
      </c>
      <c r="M34" s="3">
        <f t="shared" si="7"/>
        <v>11.822864008238987</v>
      </c>
      <c r="N34" s="15">
        <v>2.5</v>
      </c>
      <c r="O34" s="16">
        <f t="shared" si="8"/>
        <v>41.400000000000006</v>
      </c>
      <c r="P34" s="11">
        <v>60</v>
      </c>
      <c r="Q34" s="2">
        <v>2</v>
      </c>
      <c r="R34" s="2">
        <v>32</v>
      </c>
      <c r="S34" s="16">
        <f t="shared" si="9"/>
        <v>15.79692382303581</v>
      </c>
    </row>
    <row r="35" spans="1:19" ht="15.75">
      <c r="A35" t="s">
        <v>51</v>
      </c>
      <c r="B35">
        <v>0.0001</v>
      </c>
      <c r="C35" s="12">
        <v>0.0065</v>
      </c>
      <c r="H35" s="9">
        <v>35</v>
      </c>
      <c r="I35" s="3">
        <f t="shared" si="6"/>
        <v>2.1135265700483092</v>
      </c>
      <c r="J35" s="11">
        <v>55.60418201</v>
      </c>
      <c r="K35" s="2">
        <v>2</v>
      </c>
      <c r="L35" s="2">
        <v>32</v>
      </c>
      <c r="M35" s="3">
        <f t="shared" si="7"/>
        <v>13.793341342945485</v>
      </c>
      <c r="N35" s="9">
        <v>3</v>
      </c>
      <c r="O35" s="13">
        <f t="shared" si="8"/>
        <v>49.68</v>
      </c>
      <c r="P35" s="11">
        <v>60</v>
      </c>
      <c r="Q35" s="2">
        <v>2</v>
      </c>
      <c r="R35" s="2">
        <v>32</v>
      </c>
      <c r="S35" s="13">
        <f t="shared" si="9"/>
        <v>18.956308587642972</v>
      </c>
    </row>
    <row r="36" spans="1:19" ht="15.75">
      <c r="A36" t="s">
        <v>52</v>
      </c>
      <c r="H36" s="9">
        <v>40</v>
      </c>
      <c r="I36" s="3">
        <f t="shared" si="6"/>
        <v>2.4154589371980677</v>
      </c>
      <c r="J36" s="11">
        <v>55.60418201</v>
      </c>
      <c r="K36" s="2">
        <v>2</v>
      </c>
      <c r="L36" s="2">
        <v>32</v>
      </c>
      <c r="M36" s="3">
        <f t="shared" si="7"/>
        <v>15.763818677651985</v>
      </c>
      <c r="N36" s="15">
        <v>3.5</v>
      </c>
      <c r="O36" s="3">
        <f t="shared" si="8"/>
        <v>57.96000000000001</v>
      </c>
      <c r="P36" s="11">
        <v>60</v>
      </c>
      <c r="Q36" s="2">
        <v>2</v>
      </c>
      <c r="R36" s="2">
        <v>32</v>
      </c>
      <c r="S36" s="3">
        <f t="shared" si="9"/>
        <v>22.115693352250137</v>
      </c>
    </row>
    <row r="37" spans="8:19" ht="15.75">
      <c r="H37" s="9">
        <v>45</v>
      </c>
      <c r="I37" s="3">
        <f t="shared" si="6"/>
        <v>2.717391304347826</v>
      </c>
      <c r="J37" s="11">
        <v>55.60418201</v>
      </c>
      <c r="K37" s="2">
        <v>2</v>
      </c>
      <c r="L37" s="2">
        <v>32</v>
      </c>
      <c r="M37" s="3">
        <f t="shared" si="7"/>
        <v>17.73429601235848</v>
      </c>
      <c r="N37" s="9">
        <v>4</v>
      </c>
      <c r="O37" s="13">
        <f t="shared" si="8"/>
        <v>66.24</v>
      </c>
      <c r="P37" s="11">
        <v>60</v>
      </c>
      <c r="Q37" s="2">
        <v>2</v>
      </c>
      <c r="R37" s="2">
        <v>32</v>
      </c>
      <c r="S37" s="13">
        <f t="shared" si="9"/>
        <v>25.27507811685729</v>
      </c>
    </row>
    <row r="38" spans="1:19" ht="15.75">
      <c r="A38" s="2" t="s">
        <v>53</v>
      </c>
      <c r="B38" s="2" t="s">
        <v>54</v>
      </c>
      <c r="C38" s="2" t="s">
        <v>55</v>
      </c>
      <c r="H38" s="9">
        <v>50</v>
      </c>
      <c r="I38" s="3">
        <f t="shared" si="6"/>
        <v>3.0193236714975846</v>
      </c>
      <c r="J38" s="11">
        <v>55.60418201</v>
      </c>
      <c r="K38" s="2">
        <v>2</v>
      </c>
      <c r="L38" s="2">
        <v>32</v>
      </c>
      <c r="M38" s="3">
        <f t="shared" si="7"/>
        <v>19.70477334706498</v>
      </c>
      <c r="N38" s="15">
        <v>4.5</v>
      </c>
      <c r="O38" s="16">
        <f t="shared" si="8"/>
        <v>74.52</v>
      </c>
      <c r="P38" s="11">
        <v>60</v>
      </c>
      <c r="Q38" s="2">
        <v>2</v>
      </c>
      <c r="R38" s="2">
        <v>32</v>
      </c>
      <c r="S38" s="3">
        <f t="shared" si="9"/>
        <v>28.434462881464455</v>
      </c>
    </row>
    <row r="39" spans="1:19" ht="15.75">
      <c r="A39" s="2">
        <v>1530</v>
      </c>
      <c r="B39" s="2">
        <v>2</v>
      </c>
      <c r="C39" s="19">
        <f>(A39/1000)*(B39/3600)</f>
        <v>0.0008500000000000001</v>
      </c>
      <c r="H39" s="9">
        <v>55</v>
      </c>
      <c r="I39" s="3">
        <f t="shared" si="6"/>
        <v>3.321256038647343</v>
      </c>
      <c r="J39" s="11">
        <v>55.60418201</v>
      </c>
      <c r="K39" s="2">
        <v>2</v>
      </c>
      <c r="L39" s="2">
        <v>32</v>
      </c>
      <c r="M39" s="3">
        <f t="shared" si="7"/>
        <v>21.675250681771477</v>
      </c>
      <c r="N39" s="9">
        <v>5</v>
      </c>
      <c r="O39" s="13">
        <f t="shared" si="8"/>
        <v>82.80000000000001</v>
      </c>
      <c r="P39" s="11">
        <v>60</v>
      </c>
      <c r="Q39" s="2">
        <v>2</v>
      </c>
      <c r="R39" s="2">
        <v>32</v>
      </c>
      <c r="S39" s="13">
        <f t="shared" si="9"/>
        <v>31.59384764607162</v>
      </c>
    </row>
    <row r="40" spans="1:19" ht="15.75">
      <c r="A40" s="1">
        <v>1589</v>
      </c>
      <c r="B40" s="1">
        <v>2</v>
      </c>
      <c r="C40" s="19">
        <f>(A40/1000)*B40/3600</f>
        <v>0.0008827777777777778</v>
      </c>
      <c r="H40" s="9">
        <v>60</v>
      </c>
      <c r="I40" s="3">
        <f t="shared" si="6"/>
        <v>3.6231884057971016</v>
      </c>
      <c r="J40" s="11">
        <v>55.60418201</v>
      </c>
      <c r="K40" s="2">
        <v>2</v>
      </c>
      <c r="L40" s="2">
        <v>32</v>
      </c>
      <c r="M40" s="3">
        <f t="shared" si="7"/>
        <v>23.645728016477975</v>
      </c>
      <c r="N40" s="15">
        <v>5.5</v>
      </c>
      <c r="O40" s="3">
        <f t="shared" si="8"/>
        <v>91.08</v>
      </c>
      <c r="P40" s="11">
        <v>60</v>
      </c>
      <c r="Q40" s="2">
        <v>2</v>
      </c>
      <c r="R40" s="2">
        <v>32</v>
      </c>
      <c r="S40" s="3">
        <f t="shared" si="9"/>
        <v>34.75323241067878</v>
      </c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4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="98" zoomScaleNormal="98" workbookViewId="0" topLeftCell="A1">
      <selection activeCell="A40" sqref="A40"/>
    </sheetView>
  </sheetViews>
  <sheetFormatPr defaultColWidth="11.5546875" defaultRowHeight="15"/>
  <cols>
    <col min="1" max="1" width="49.4453125" style="0" customWidth="1"/>
    <col min="2" max="2" width="17.21484375" style="0" customWidth="1"/>
  </cols>
  <sheetData>
    <row r="1" spans="1:2" ht="15">
      <c r="A1" t="s">
        <v>56</v>
      </c>
      <c r="B1" t="s">
        <v>57</v>
      </c>
    </row>
    <row r="2" ht="15">
      <c r="A2" t="s">
        <v>58</v>
      </c>
    </row>
    <row r="3" spans="1:2" ht="15">
      <c r="A3" t="s">
        <v>59</v>
      </c>
      <c r="B3">
        <v>0.5</v>
      </c>
    </row>
    <row r="5" ht="15">
      <c r="A5" t="s">
        <v>60</v>
      </c>
    </row>
    <row r="6" ht="15">
      <c r="A6" t="s">
        <v>61</v>
      </c>
    </row>
    <row r="7" spans="1:2" ht="15">
      <c r="A7" t="s">
        <v>62</v>
      </c>
      <c r="B7">
        <v>4</v>
      </c>
    </row>
    <row r="8" spans="1:2" ht="15">
      <c r="A8" t="s">
        <v>63</v>
      </c>
      <c r="B8">
        <v>1</v>
      </c>
    </row>
    <row r="10" ht="15">
      <c r="A10" t="s">
        <v>64</v>
      </c>
    </row>
    <row r="11" ht="15">
      <c r="A11" t="s">
        <v>65</v>
      </c>
    </row>
    <row r="12" spans="1:2" ht="15">
      <c r="A12" t="s">
        <v>62</v>
      </c>
      <c r="B12">
        <v>4</v>
      </c>
    </row>
    <row r="13" spans="1:2" ht="15">
      <c r="A13" t="s">
        <v>63</v>
      </c>
      <c r="B13">
        <v>1</v>
      </c>
    </row>
    <row r="15" ht="15">
      <c r="A15" t="s">
        <v>66</v>
      </c>
    </row>
    <row r="16" spans="1:2" ht="15">
      <c r="A16" t="s">
        <v>67</v>
      </c>
      <c r="B16">
        <v>1</v>
      </c>
    </row>
    <row r="17" spans="1:2" ht="15">
      <c r="A17" t="s">
        <v>59</v>
      </c>
      <c r="B17">
        <v>0.5</v>
      </c>
    </row>
    <row r="19" ht="15">
      <c r="A19" t="s">
        <v>68</v>
      </c>
    </row>
    <row r="20" ht="15">
      <c r="A20" t="s">
        <v>61</v>
      </c>
    </row>
    <row r="21" spans="1:2" ht="15">
      <c r="A21" t="s">
        <v>62</v>
      </c>
      <c r="B21">
        <v>4</v>
      </c>
    </row>
    <row r="22" spans="1:2" ht="15">
      <c r="A22" t="s">
        <v>63</v>
      </c>
      <c r="B22">
        <v>1</v>
      </c>
    </row>
    <row r="24" ht="15">
      <c r="A24" t="s">
        <v>68</v>
      </c>
    </row>
    <row r="25" ht="15">
      <c r="A25" t="s">
        <v>65</v>
      </c>
    </row>
    <row r="26" spans="1:2" ht="15">
      <c r="A26" t="s">
        <v>62</v>
      </c>
      <c r="B26">
        <v>4</v>
      </c>
    </row>
    <row r="27" spans="1:2" ht="15">
      <c r="A27" t="s">
        <v>63</v>
      </c>
      <c r="B27">
        <v>1</v>
      </c>
    </row>
    <row r="29" ht="15">
      <c r="A29" t="s">
        <v>69</v>
      </c>
    </row>
    <row r="30" spans="1:2" ht="15">
      <c r="A30" t="s">
        <v>70</v>
      </c>
      <c r="B30">
        <v>2</v>
      </c>
    </row>
    <row r="31" spans="1:2" ht="15">
      <c r="A31" t="s">
        <v>59</v>
      </c>
      <c r="B31">
        <v>0.5</v>
      </c>
    </row>
    <row r="33" ht="15">
      <c r="A33" t="s">
        <v>68</v>
      </c>
    </row>
    <row r="34" ht="15">
      <c r="A34" t="s">
        <v>61</v>
      </c>
    </row>
    <row r="35" spans="1:2" ht="15">
      <c r="A35" t="s">
        <v>62</v>
      </c>
      <c r="B35">
        <v>4</v>
      </c>
    </row>
    <row r="36" spans="1:2" ht="15">
      <c r="A36" t="s">
        <v>63</v>
      </c>
      <c r="B36">
        <v>1</v>
      </c>
    </row>
    <row r="38" ht="15">
      <c r="A38" t="s">
        <v>68</v>
      </c>
    </row>
    <row r="39" ht="15">
      <c r="A39" t="s">
        <v>65</v>
      </c>
    </row>
    <row r="40" spans="1:2" ht="15">
      <c r="A40" t="s">
        <v>62</v>
      </c>
      <c r="B40">
        <v>4</v>
      </c>
    </row>
    <row r="41" spans="1:2" ht="15">
      <c r="A41" t="s">
        <v>63</v>
      </c>
      <c r="B41">
        <v>1</v>
      </c>
    </row>
    <row r="43" spans="1:2" ht="15">
      <c r="A43" t="s">
        <v>71</v>
      </c>
      <c r="B43">
        <f>SUM(B3:B41)</f>
        <v>34.5</v>
      </c>
    </row>
    <row r="44" spans="1:2" ht="15">
      <c r="A44" t="s">
        <v>72</v>
      </c>
      <c r="B44">
        <v>9</v>
      </c>
    </row>
    <row r="45" ht="15">
      <c r="A45" t="s">
        <v>73</v>
      </c>
    </row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zoomScale="87" zoomScaleNormal="87" workbookViewId="0" topLeftCell="A1">
      <selection activeCell="D80" sqref="D80:D85"/>
    </sheetView>
  </sheetViews>
  <sheetFormatPr defaultColWidth="11.5546875" defaultRowHeight="15"/>
  <cols>
    <col min="1" max="1" width="13.99609375" style="21" customWidth="1"/>
    <col min="2" max="2" width="17.10546875" style="22" customWidth="1"/>
    <col min="3" max="3" width="9.77734375" style="21" customWidth="1"/>
    <col min="4" max="4" width="15.99609375" style="37" customWidth="1"/>
    <col min="5" max="5" width="10.99609375" style="23" customWidth="1"/>
    <col min="6" max="6" width="17.4453125" style="30" bestFit="1" customWidth="1"/>
    <col min="7" max="7" width="10.99609375" style="21" customWidth="1"/>
    <col min="8" max="8" width="11.99609375" style="21" customWidth="1"/>
    <col min="9" max="9" width="20.3359375" style="21" customWidth="1"/>
    <col min="10" max="10" width="11.21484375" style="0" customWidth="1"/>
    <col min="11" max="11" width="8.21484375" style="0" customWidth="1"/>
    <col min="12" max="12" width="9.4453125" style="0" customWidth="1"/>
    <col min="13" max="13" width="10.10546875" style="0" customWidth="1"/>
    <col min="14" max="14" width="21.77734375" style="0" customWidth="1"/>
    <col min="15" max="15" width="11.4453125" style="0" customWidth="1"/>
    <col min="16" max="16" width="11.21484375" style="0" customWidth="1"/>
    <col min="17" max="17" width="8.21484375" style="0" customWidth="1"/>
    <col min="18" max="18" width="9.4453125" style="0" customWidth="1"/>
    <col min="19" max="19" width="10.10546875" style="0" customWidth="1"/>
    <col min="21" max="21" width="19.88671875" style="0" customWidth="1"/>
    <col min="22" max="22" width="11.4453125" style="0" customWidth="1"/>
    <col min="23" max="23" width="10.99609375" style="0" customWidth="1"/>
    <col min="24" max="24" width="8.21484375" style="0" customWidth="1"/>
    <col min="25" max="25" width="9.21484375" style="0" customWidth="1"/>
  </cols>
  <sheetData>
    <row r="1" ht="15">
      <c r="A1" s="21" t="s">
        <v>0</v>
      </c>
    </row>
    <row r="2" spans="1:4" ht="15">
      <c r="A2" s="21" t="s">
        <v>2</v>
      </c>
      <c r="B2" s="22" t="s">
        <v>3</v>
      </c>
      <c r="C2" s="21" t="s">
        <v>4</v>
      </c>
      <c r="D2" s="37" t="s">
        <v>5</v>
      </c>
    </row>
    <row r="3" spans="1:4" ht="15">
      <c r="A3" s="21">
        <v>4.8592</v>
      </c>
      <c r="B3" s="22">
        <v>6.5789</v>
      </c>
      <c r="C3" s="21">
        <v>1.149</v>
      </c>
      <c r="D3" s="37">
        <v>995.7</v>
      </c>
    </row>
    <row r="4" spans="1:2" ht="15">
      <c r="A4" s="24" t="s">
        <v>6</v>
      </c>
      <c r="B4" s="22">
        <f>((A3*A3)-(B3*B3))/((1.149-995.7))</f>
        <v>0.019777870184636073</v>
      </c>
    </row>
    <row r="5" spans="1:2" ht="15">
      <c r="A5" s="24" t="s">
        <v>7</v>
      </c>
      <c r="B5" s="22">
        <f>(B3*B3)-(B4*D3)</f>
        <v>23.58909986715786</v>
      </c>
    </row>
    <row r="8" ht="15">
      <c r="A8" s="21" t="s">
        <v>8</v>
      </c>
    </row>
    <row r="10" ht="15">
      <c r="A10" s="21" t="s">
        <v>74</v>
      </c>
    </row>
    <row r="11" ht="15">
      <c r="A11" s="21" t="s">
        <v>75</v>
      </c>
    </row>
    <row r="12" spans="1:6" ht="15">
      <c r="A12" s="21" t="s">
        <v>10</v>
      </c>
      <c r="B12" s="22">
        <v>993.601758337</v>
      </c>
      <c r="C12" s="21" t="s">
        <v>11</v>
      </c>
      <c r="D12" s="37">
        <v>9.182506083</v>
      </c>
      <c r="E12" s="23" t="s">
        <v>12</v>
      </c>
      <c r="F12" s="30">
        <v>-0.020372421</v>
      </c>
    </row>
    <row r="13" spans="1:6" ht="15">
      <c r="A13" s="21" t="s">
        <v>14</v>
      </c>
      <c r="B13" s="22">
        <v>-0.017742419</v>
      </c>
      <c r="C13" s="21" t="s">
        <v>15</v>
      </c>
      <c r="D13" s="37">
        <v>-0.004726655</v>
      </c>
      <c r="E13" s="23" t="s">
        <v>16</v>
      </c>
      <c r="F13" s="30">
        <v>0.000156629</v>
      </c>
    </row>
    <row r="14" spans="8:14" ht="15.75">
      <c r="H14" s="28"/>
      <c r="N14" s="8"/>
    </row>
    <row r="15" spans="1:19" ht="15.75">
      <c r="A15" s="21" t="s">
        <v>23</v>
      </c>
      <c r="H15" s="35"/>
      <c r="I15" s="33"/>
      <c r="J15" s="2"/>
      <c r="K15" s="2"/>
      <c r="L15" s="2"/>
      <c r="M15" s="2"/>
      <c r="N15" s="9"/>
      <c r="O15" s="2"/>
      <c r="P15" s="2"/>
      <c r="Q15" s="2"/>
      <c r="R15" s="2"/>
      <c r="S15" s="1"/>
    </row>
    <row r="16" spans="1:19" ht="15.75">
      <c r="A16" s="21" t="s">
        <v>30</v>
      </c>
      <c r="H16" s="35"/>
      <c r="I16" s="36"/>
      <c r="J16" s="11"/>
      <c r="K16" s="2"/>
      <c r="L16" s="2"/>
      <c r="M16" s="3"/>
      <c r="N16" s="15"/>
      <c r="O16" s="3"/>
      <c r="P16" s="11"/>
      <c r="Q16" s="2"/>
      <c r="R16" s="2"/>
      <c r="S16" s="3"/>
    </row>
    <row r="17" spans="1:19" ht="15.75">
      <c r="A17" s="21" t="s">
        <v>31</v>
      </c>
      <c r="H17" s="35"/>
      <c r="I17" s="36"/>
      <c r="J17" s="11"/>
      <c r="K17" s="2"/>
      <c r="L17" s="2"/>
      <c r="M17" s="3"/>
      <c r="N17" s="9"/>
      <c r="O17" s="13"/>
      <c r="P17" s="11"/>
      <c r="Q17" s="2"/>
      <c r="R17" s="2"/>
      <c r="S17" s="13"/>
    </row>
    <row r="18" spans="8:19" ht="15.75">
      <c r="H18" s="35"/>
      <c r="I18" s="36"/>
      <c r="J18" s="11"/>
      <c r="K18" s="2"/>
      <c r="L18" s="2"/>
      <c r="M18" s="3"/>
      <c r="N18" s="15"/>
      <c r="O18" s="16"/>
      <c r="P18" s="11"/>
      <c r="Q18" s="2"/>
      <c r="R18" s="2"/>
      <c r="S18" s="16"/>
    </row>
    <row r="19" spans="1:25" ht="15.75">
      <c r="A19" s="25" t="s">
        <v>32</v>
      </c>
      <c r="B19" s="26" t="s">
        <v>33</v>
      </c>
      <c r="C19" s="25" t="s">
        <v>34</v>
      </c>
      <c r="D19" s="38" t="s">
        <v>19</v>
      </c>
      <c r="E19" s="27" t="s">
        <v>21</v>
      </c>
      <c r="F19" s="25" t="s">
        <v>35</v>
      </c>
      <c r="H19" s="35"/>
      <c r="I19" s="36"/>
      <c r="J19" s="11"/>
      <c r="K19" s="2"/>
      <c r="L19" s="2"/>
      <c r="M19" s="3"/>
      <c r="N19" s="9"/>
      <c r="O19" s="13"/>
      <c r="P19" s="11"/>
      <c r="Q19" s="2"/>
      <c r="R19" s="2"/>
      <c r="S19" s="13"/>
      <c r="T19" s="8"/>
      <c r="U19" s="14"/>
      <c r="V19" s="14"/>
      <c r="W19" s="14"/>
      <c r="X19" s="14"/>
      <c r="Y19" s="14"/>
    </row>
    <row r="20" spans="1:25" ht="15.75">
      <c r="A20" s="25" t="s">
        <v>29</v>
      </c>
      <c r="B20" s="26" t="s">
        <v>36</v>
      </c>
      <c r="C20" s="25" t="s">
        <v>37</v>
      </c>
      <c r="D20" s="38" t="s">
        <v>26</v>
      </c>
      <c r="E20" s="29" t="s">
        <v>38</v>
      </c>
      <c r="F20" s="25"/>
      <c r="H20" s="35"/>
      <c r="I20" s="36"/>
      <c r="J20" s="11"/>
      <c r="K20" s="2"/>
      <c r="L20" s="2"/>
      <c r="M20" s="3"/>
      <c r="N20" s="15"/>
      <c r="O20" s="16"/>
      <c r="P20" s="11"/>
      <c r="Q20" s="2"/>
      <c r="R20" s="2"/>
      <c r="S20" s="16"/>
      <c r="T20" s="10"/>
      <c r="U20" s="15"/>
      <c r="V20" s="15"/>
      <c r="W20" s="15"/>
      <c r="X20" s="15"/>
      <c r="Y20" s="15"/>
    </row>
    <row r="21" spans="1:25" ht="15.75">
      <c r="A21" s="30" t="s">
        <v>39</v>
      </c>
      <c r="B21" s="31">
        <v>4.8592</v>
      </c>
      <c r="C21" s="31">
        <f>((B21*B21)-B5)/B4</f>
        <v>1.1489999999999583</v>
      </c>
      <c r="D21" s="36"/>
      <c r="E21" s="32">
        <v>30</v>
      </c>
      <c r="H21" s="35"/>
      <c r="I21" s="36"/>
      <c r="J21" s="11"/>
      <c r="K21" s="2"/>
      <c r="L21" s="2"/>
      <c r="M21" s="3"/>
      <c r="N21" s="9"/>
      <c r="O21" s="13"/>
      <c r="P21" s="11"/>
      <c r="Q21" s="2"/>
      <c r="R21" s="2"/>
      <c r="S21" s="13"/>
      <c r="T21" s="18"/>
      <c r="U21" s="15"/>
      <c r="V21" s="16"/>
      <c r="W21" s="17"/>
      <c r="X21" s="15"/>
      <c r="Y21" s="15"/>
    </row>
    <row r="22" spans="1:25" ht="15.75">
      <c r="A22" s="30" t="s">
        <v>40</v>
      </c>
      <c r="B22" s="31">
        <v>6.5789</v>
      </c>
      <c r="C22" s="31">
        <f>(B22*B22-B4)/B5</f>
        <v>1.833988900951981</v>
      </c>
      <c r="D22" s="36"/>
      <c r="E22" s="32">
        <v>30</v>
      </c>
      <c r="H22" s="35"/>
      <c r="I22" s="36"/>
      <c r="J22" s="11"/>
      <c r="K22" s="2"/>
      <c r="L22" s="2"/>
      <c r="M22" s="3"/>
      <c r="N22" s="15"/>
      <c r="O22" s="3"/>
      <c r="P22" s="11"/>
      <c r="Q22" s="2"/>
      <c r="R22" s="2"/>
      <c r="S22" s="3"/>
      <c r="T22" s="18"/>
      <c r="U22" s="15"/>
      <c r="V22" s="16"/>
      <c r="W22" s="17"/>
      <c r="X22" s="15"/>
      <c r="Y22" s="15"/>
    </row>
    <row r="23" spans="1:25" ht="15.75">
      <c r="A23" s="30" t="s">
        <v>41</v>
      </c>
      <c r="B23" s="31">
        <v>7.3483</v>
      </c>
      <c r="C23" s="31">
        <f aca="true" t="shared" si="0" ref="C23:C38">(B23*B23-23.58909986715)/0.01977787018464</f>
        <v>1537.4968456647043</v>
      </c>
      <c r="D23" s="36">
        <f>(C23-910.440776634+(0.392723556*E23)-(0.000480476*(E23*E23)))/(11.718085636-(0.009253652*E23)+(0.000051896*(E23*E23)))</f>
        <v>55.57851956193986</v>
      </c>
      <c r="E23" s="32">
        <v>30.05</v>
      </c>
      <c r="F23" s="30" t="s">
        <v>42</v>
      </c>
      <c r="H23" s="35"/>
      <c r="I23" s="36"/>
      <c r="J23" s="11"/>
      <c r="K23" s="2"/>
      <c r="L23" s="2"/>
      <c r="M23" s="3"/>
      <c r="N23" s="9"/>
      <c r="O23" s="13"/>
      <c r="P23" s="11"/>
      <c r="Q23" s="2"/>
      <c r="R23" s="2"/>
      <c r="S23" s="13"/>
      <c r="T23" s="18"/>
      <c r="U23" s="15"/>
      <c r="V23" s="16"/>
      <c r="W23" s="17"/>
      <c r="X23" s="15"/>
      <c r="Y23" s="15"/>
    </row>
    <row r="24" spans="1:25" ht="15.75">
      <c r="A24" s="30" t="s">
        <v>41</v>
      </c>
      <c r="B24" s="31">
        <v>7.3491</v>
      </c>
      <c r="C24" s="31">
        <f t="shared" si="0"/>
        <v>1538.0913444600865</v>
      </c>
      <c r="D24" s="36">
        <f aca="true" t="shared" si="1" ref="D24:D38">(C24-910.440776634+(0.392723556*E24)-(0.000480476*(E24*E24)))/(11.718085636-(0.009253652*E24)+(0.000051896*(E24*E24)))</f>
        <v>55.62984446645823</v>
      </c>
      <c r="E24" s="32">
        <v>30.043</v>
      </c>
      <c r="F24" s="30" t="s">
        <v>43</v>
      </c>
      <c r="H24" s="35"/>
      <c r="I24" s="36"/>
      <c r="J24" s="11"/>
      <c r="K24" s="2"/>
      <c r="L24" s="2"/>
      <c r="M24" s="3"/>
      <c r="N24" s="15"/>
      <c r="O24" s="16"/>
      <c r="P24" s="11"/>
      <c r="Q24" s="2"/>
      <c r="R24" s="2"/>
      <c r="S24" s="3"/>
      <c r="T24" s="18"/>
      <c r="U24" s="15"/>
      <c r="V24" s="16"/>
      <c r="W24" s="17"/>
      <c r="X24" s="15"/>
      <c r="Y24" s="15"/>
    </row>
    <row r="25" spans="1:25" ht="15.75">
      <c r="A25" s="30" t="s">
        <v>41</v>
      </c>
      <c r="B25" s="31">
        <v>7.2886</v>
      </c>
      <c r="C25" s="31">
        <f t="shared" si="0"/>
        <v>1493.3149938352467</v>
      </c>
      <c r="D25" s="36">
        <f t="shared" si="1"/>
        <v>51.731636763403806</v>
      </c>
      <c r="E25" s="32">
        <v>30.04</v>
      </c>
      <c r="F25" s="30" t="s">
        <v>44</v>
      </c>
      <c r="H25" s="35"/>
      <c r="I25" s="36"/>
      <c r="J25" s="11"/>
      <c r="K25" s="2"/>
      <c r="L25" s="2"/>
      <c r="M25" s="3"/>
      <c r="N25" s="9"/>
      <c r="O25" s="13"/>
      <c r="P25" s="11"/>
      <c r="Q25" s="2"/>
      <c r="R25" s="2"/>
      <c r="S25" s="13"/>
      <c r="T25" s="18"/>
      <c r="U25" s="15"/>
      <c r="V25" s="16"/>
      <c r="W25" s="17"/>
      <c r="X25" s="15"/>
      <c r="Y25" s="15"/>
    </row>
    <row r="26" spans="1:25" ht="15.75">
      <c r="A26" s="30" t="s">
        <v>41</v>
      </c>
      <c r="B26" s="31">
        <v>7.2956</v>
      </c>
      <c r="C26" s="31">
        <f t="shared" si="0"/>
        <v>1498.4767933134988</v>
      </c>
      <c r="D26" s="36">
        <f t="shared" si="1"/>
        <v>52.18040382430079</v>
      </c>
      <c r="E26" s="32">
        <v>30.03</v>
      </c>
      <c r="F26" s="30" t="s">
        <v>45</v>
      </c>
      <c r="H26" s="35"/>
      <c r="I26" s="36"/>
      <c r="J26" s="11"/>
      <c r="K26" s="2"/>
      <c r="L26" s="2"/>
      <c r="M26" s="3"/>
      <c r="N26" s="15"/>
      <c r="O26" s="3"/>
      <c r="P26" s="11"/>
      <c r="Q26" s="2"/>
      <c r="R26" s="2"/>
      <c r="S26" s="3"/>
      <c r="T26" s="18"/>
      <c r="U26" s="15"/>
      <c r="V26" s="16"/>
      <c r="W26" s="17"/>
      <c r="X26" s="15"/>
      <c r="Y26" s="15"/>
    </row>
    <row r="27" spans="1:25" ht="15.75">
      <c r="A27" s="30" t="s">
        <v>41</v>
      </c>
      <c r="B27" s="31">
        <v>7.2958</v>
      </c>
      <c r="C27" s="31">
        <f t="shared" si="0"/>
        <v>1498.62434610724</v>
      </c>
      <c r="D27" s="36">
        <f t="shared" si="1"/>
        <v>52.19318946439473</v>
      </c>
      <c r="E27" s="32">
        <v>30.029</v>
      </c>
      <c r="F27" s="30" t="s">
        <v>46</v>
      </c>
      <c r="T27" s="18"/>
      <c r="U27" s="15"/>
      <c r="V27" s="16"/>
      <c r="W27" s="17"/>
      <c r="X27" s="15"/>
      <c r="Y27" s="15"/>
    </row>
    <row r="28" spans="1:25" ht="15.75">
      <c r="A28" s="30" t="s">
        <v>41</v>
      </c>
      <c r="B28" s="31">
        <v>7.2961</v>
      </c>
      <c r="C28" s="31">
        <f t="shared" si="0"/>
        <v>1498.8456828820865</v>
      </c>
      <c r="D28" s="36">
        <f t="shared" si="1"/>
        <v>52.21245791471733</v>
      </c>
      <c r="E28" s="32">
        <v>30.029</v>
      </c>
      <c r="F28" s="30" t="s">
        <v>47</v>
      </c>
      <c r="H28" s="28"/>
      <c r="N28" s="8"/>
      <c r="T28" s="18"/>
      <c r="U28" s="15"/>
      <c r="V28" s="16"/>
      <c r="W28" s="17"/>
      <c r="X28" s="15"/>
      <c r="Y28" s="15"/>
    </row>
    <row r="29" spans="1:25" ht="15.75">
      <c r="A29" s="30" t="s">
        <v>41</v>
      </c>
      <c r="B29" s="31">
        <v>7.2948</v>
      </c>
      <c r="C29" s="31">
        <f t="shared" si="0"/>
        <v>1497.8866225877823</v>
      </c>
      <c r="D29" s="36">
        <f t="shared" si="1"/>
        <v>52.128967018773835</v>
      </c>
      <c r="E29" s="32">
        <v>30.029</v>
      </c>
      <c r="F29" s="30" t="s">
        <v>48</v>
      </c>
      <c r="H29" s="35"/>
      <c r="I29" s="33"/>
      <c r="J29" s="2"/>
      <c r="K29" s="2"/>
      <c r="L29" s="2"/>
      <c r="M29" s="2"/>
      <c r="N29" s="9"/>
      <c r="O29" s="2"/>
      <c r="P29" s="2"/>
      <c r="Q29" s="2"/>
      <c r="R29" s="2"/>
      <c r="S29" s="1"/>
      <c r="T29" s="13"/>
      <c r="U29" s="15"/>
      <c r="V29" s="16"/>
      <c r="W29" s="17"/>
      <c r="X29" s="15"/>
      <c r="Y29" s="15"/>
    </row>
    <row r="30" spans="1:25" ht="15.75">
      <c r="A30" s="33" t="s">
        <v>76</v>
      </c>
      <c r="B30" s="31">
        <v>4.8596</v>
      </c>
      <c r="C30" s="31">
        <f t="shared" si="0"/>
        <v>1.3455590820224752</v>
      </c>
      <c r="D30" s="36">
        <f t="shared" si="1"/>
        <v>-78.15275537276744</v>
      </c>
      <c r="E30" s="23">
        <v>30.078</v>
      </c>
      <c r="F30" s="33"/>
      <c r="G30" s="33"/>
      <c r="H30" s="35"/>
      <c r="I30" s="36"/>
      <c r="J30" s="11"/>
      <c r="K30" s="2"/>
      <c r="L30" s="2"/>
      <c r="M30" s="3"/>
      <c r="N30" s="15"/>
      <c r="O30" s="3"/>
      <c r="P30" s="11"/>
      <c r="Q30" s="2"/>
      <c r="R30" s="2"/>
      <c r="S30" s="3"/>
      <c r="T30" s="13"/>
      <c r="U30" s="15"/>
      <c r="V30" s="16"/>
      <c r="W30" s="17"/>
      <c r="X30" s="15"/>
      <c r="Y30" s="15"/>
    </row>
    <row r="31" spans="1:25" ht="15.75">
      <c r="A31" s="33" t="s">
        <v>77</v>
      </c>
      <c r="B31" s="31">
        <v>7.4271</v>
      </c>
      <c r="C31" s="31">
        <f t="shared" si="0"/>
        <v>1596.365748591584</v>
      </c>
      <c r="D31" s="36">
        <f t="shared" si="1"/>
        <v>60.70519780078005</v>
      </c>
      <c r="E31" s="23">
        <v>30.078</v>
      </c>
      <c r="F31" s="33"/>
      <c r="G31" s="33"/>
      <c r="H31" s="35"/>
      <c r="I31" s="36"/>
      <c r="J31" s="11"/>
      <c r="K31" s="2"/>
      <c r="L31" s="2"/>
      <c r="M31" s="3"/>
      <c r="N31" s="9"/>
      <c r="O31" s="13"/>
      <c r="P31" s="11"/>
      <c r="Q31" s="2"/>
      <c r="R31" s="2"/>
      <c r="S31" s="13"/>
      <c r="T31" s="13"/>
      <c r="U31" s="15"/>
      <c r="V31" s="16"/>
      <c r="W31" s="17"/>
      <c r="X31" s="15"/>
      <c r="Y31" s="15"/>
    </row>
    <row r="32" spans="1:19" ht="15.75">
      <c r="A32" s="33" t="s">
        <v>78</v>
      </c>
      <c r="B32" s="31">
        <v>6.5801</v>
      </c>
      <c r="C32" s="31">
        <f t="shared" si="0"/>
        <v>996.4984075057894</v>
      </c>
      <c r="D32" s="36">
        <f t="shared" si="1"/>
        <v>8.482441181979038</v>
      </c>
      <c r="E32" s="23">
        <v>30.078</v>
      </c>
      <c r="F32" s="33"/>
      <c r="G32" s="33"/>
      <c r="H32" s="35"/>
      <c r="I32" s="36"/>
      <c r="J32" s="11"/>
      <c r="K32" s="2"/>
      <c r="L32" s="2"/>
      <c r="M32" s="3"/>
      <c r="N32" s="15"/>
      <c r="O32" s="16"/>
      <c r="P32" s="11"/>
      <c r="Q32" s="2"/>
      <c r="R32" s="2"/>
      <c r="S32" s="16"/>
    </row>
    <row r="33" spans="1:19" ht="15.75">
      <c r="A33" s="33" t="s">
        <v>79</v>
      </c>
      <c r="B33" s="31">
        <v>7.274</v>
      </c>
      <c r="C33" s="31">
        <f t="shared" si="0"/>
        <v>1482.5649000175054</v>
      </c>
      <c r="D33" s="36">
        <f t="shared" si="1"/>
        <v>50.79919301463002</v>
      </c>
      <c r="E33" s="23">
        <v>30.098</v>
      </c>
      <c r="F33" s="33"/>
      <c r="G33" s="33"/>
      <c r="H33" s="35"/>
      <c r="I33" s="36"/>
      <c r="J33" s="11"/>
      <c r="K33" s="2"/>
      <c r="L33" s="2"/>
      <c r="M33" s="3"/>
      <c r="N33" s="9"/>
      <c r="O33" s="13"/>
      <c r="P33" s="11"/>
      <c r="Q33" s="2"/>
      <c r="R33" s="2"/>
      <c r="S33" s="13"/>
    </row>
    <row r="34" spans="1:19" ht="15.75">
      <c r="A34" s="33" t="s">
        <v>80</v>
      </c>
      <c r="B34" s="31">
        <v>7.2883</v>
      </c>
      <c r="C34" s="31">
        <f t="shared" si="0"/>
        <v>1493.093884587427</v>
      </c>
      <c r="D34" s="36">
        <f t="shared" si="1"/>
        <v>51.714640972503474</v>
      </c>
      <c r="E34" s="23">
        <v>30.078</v>
      </c>
      <c r="F34" s="33"/>
      <c r="G34" s="33"/>
      <c r="H34" s="35"/>
      <c r="I34" s="36"/>
      <c r="J34" s="11"/>
      <c r="K34" s="2"/>
      <c r="L34" s="2"/>
      <c r="M34" s="3"/>
      <c r="N34" s="15"/>
      <c r="O34" s="16"/>
      <c r="P34" s="11"/>
      <c r="Q34" s="2"/>
      <c r="R34" s="2"/>
      <c r="S34" s="16"/>
    </row>
    <row r="35" spans="1:19" ht="15.75">
      <c r="A35" s="33" t="s">
        <v>81</v>
      </c>
      <c r="B35" s="31">
        <v>7.2897</v>
      </c>
      <c r="C35" s="31">
        <f t="shared" si="0"/>
        <v>1494.1258056087236</v>
      </c>
      <c r="D35" s="36">
        <f t="shared" si="1"/>
        <v>51.806849801544914</v>
      </c>
      <c r="E35" s="23">
        <v>30.118</v>
      </c>
      <c r="F35" s="33"/>
      <c r="G35" s="33"/>
      <c r="H35" s="35"/>
      <c r="I35" s="36"/>
      <c r="J35" s="11"/>
      <c r="K35" s="2"/>
      <c r="L35" s="2"/>
      <c r="M35" s="3"/>
      <c r="N35" s="9"/>
      <c r="O35" s="13"/>
      <c r="P35" s="11"/>
      <c r="Q35" s="2"/>
      <c r="R35" s="2"/>
      <c r="S35" s="13"/>
    </row>
    <row r="36" spans="1:19" ht="15.75">
      <c r="A36" s="33" t="s">
        <v>82</v>
      </c>
      <c r="B36" s="31">
        <v>7.2936</v>
      </c>
      <c r="C36" s="31">
        <f t="shared" si="0"/>
        <v>1497.0014878469542</v>
      </c>
      <c r="D36" s="36">
        <f t="shared" si="1"/>
        <v>52.0572039198597</v>
      </c>
      <c r="E36" s="23">
        <v>30.118</v>
      </c>
      <c r="F36" s="33"/>
      <c r="G36" s="33"/>
      <c r="H36" s="35"/>
      <c r="I36" s="36"/>
      <c r="J36" s="11"/>
      <c r="K36" s="2"/>
      <c r="L36" s="2"/>
      <c r="M36" s="3"/>
      <c r="N36" s="15"/>
      <c r="O36" s="3"/>
      <c r="P36" s="11"/>
      <c r="Q36" s="2"/>
      <c r="R36" s="2"/>
      <c r="S36" s="3"/>
    </row>
    <row r="37" spans="1:19" ht="15.75">
      <c r="A37" s="33" t="s">
        <v>83</v>
      </c>
      <c r="B37" s="31">
        <v>7.2927</v>
      </c>
      <c r="C37" s="31">
        <f t="shared" si="0"/>
        <v>1496.3377323526852</v>
      </c>
      <c r="D37" s="36">
        <f t="shared" si="1"/>
        <v>51.99882387868948</v>
      </c>
      <c r="E37" s="23">
        <v>30.108</v>
      </c>
      <c r="F37" s="33"/>
      <c r="G37" s="33"/>
      <c r="H37" s="35"/>
      <c r="I37" s="36"/>
      <c r="J37" s="11"/>
      <c r="K37" s="2"/>
      <c r="L37" s="2"/>
      <c r="M37" s="3"/>
      <c r="N37" s="9"/>
      <c r="O37" s="13"/>
      <c r="P37" s="11"/>
      <c r="Q37" s="2"/>
      <c r="R37" s="2"/>
      <c r="S37" s="13"/>
    </row>
    <row r="38" spans="1:19" ht="15.75">
      <c r="A38" s="33" t="s">
        <v>84</v>
      </c>
      <c r="B38" s="31">
        <v>7.2919</v>
      </c>
      <c r="C38" s="31">
        <f t="shared" si="0"/>
        <v>1495.7477962326138</v>
      </c>
      <c r="D38" s="36">
        <f t="shared" si="1"/>
        <v>51.946870979986436</v>
      </c>
      <c r="E38" s="23">
        <v>30.098</v>
      </c>
      <c r="F38" s="33"/>
      <c r="G38" s="33"/>
      <c r="H38" s="35"/>
      <c r="I38" s="36"/>
      <c r="J38" s="11"/>
      <c r="K38" s="2"/>
      <c r="L38" s="2"/>
      <c r="M38" s="3"/>
      <c r="N38" s="15"/>
      <c r="O38" s="16"/>
      <c r="P38" s="11"/>
      <c r="Q38" s="2"/>
      <c r="R38" s="2"/>
      <c r="S38" s="3"/>
    </row>
    <row r="39" spans="1:19" ht="15.75">
      <c r="A39" s="33" t="s">
        <v>85</v>
      </c>
      <c r="B39" s="31">
        <v>7.2876</v>
      </c>
      <c r="C39" s="31">
        <f aca="true" t="shared" si="2" ref="C39:C54">(B39*B39-23.58909986715)/0.01977787018464</f>
        <v>1492.577998402275</v>
      </c>
      <c r="D39" s="36">
        <f aca="true" t="shared" si="3" ref="D39:D54">(C39-910.440776634+(0.392723556*E39)-(0.000480476*(E39*E39)))/(11.718085636-(0.009253652*E39)+(0.000051896*(E39*E39)))</f>
        <v>51.670321906965256</v>
      </c>
      <c r="E39" s="23">
        <v>30.088</v>
      </c>
      <c r="F39" s="33"/>
      <c r="G39" s="33"/>
      <c r="H39" s="35"/>
      <c r="I39" s="36"/>
      <c r="J39" s="11"/>
      <c r="K39" s="2"/>
      <c r="L39" s="2"/>
      <c r="M39" s="3"/>
      <c r="N39" s="9"/>
      <c r="O39" s="13"/>
      <c r="P39" s="11"/>
      <c r="Q39" s="2"/>
      <c r="R39" s="2"/>
      <c r="S39" s="13"/>
    </row>
    <row r="40" spans="1:19" ht="15.75">
      <c r="A40" s="33" t="s">
        <v>86</v>
      </c>
      <c r="B40" s="31">
        <v>7.2839</v>
      </c>
      <c r="C40" s="31">
        <f t="shared" si="2"/>
        <v>1489.8519945658315</v>
      </c>
      <c r="D40" s="36">
        <f t="shared" si="3"/>
        <v>51.43300244477678</v>
      </c>
      <c r="E40" s="23">
        <v>30.088</v>
      </c>
      <c r="F40" s="33"/>
      <c r="G40" s="33"/>
      <c r="H40" s="35"/>
      <c r="I40" s="36"/>
      <c r="J40" s="11"/>
      <c r="K40" s="2"/>
      <c r="L40" s="2"/>
      <c r="M40" s="3"/>
      <c r="N40" s="15"/>
      <c r="O40" s="3"/>
      <c r="P40" s="11"/>
      <c r="Q40" s="2"/>
      <c r="R40" s="2"/>
      <c r="S40" s="3"/>
    </row>
    <row r="41" spans="1:7" ht="15">
      <c r="A41" s="33" t="s">
        <v>87</v>
      </c>
      <c r="B41" s="31">
        <v>7.2897</v>
      </c>
      <c r="C41" s="31">
        <f t="shared" si="2"/>
        <v>1494.1258056087236</v>
      </c>
      <c r="D41" s="36">
        <f t="shared" si="3"/>
        <v>51.80507035041759</v>
      </c>
      <c r="E41" s="23">
        <v>30.088</v>
      </c>
      <c r="F41" s="33"/>
      <c r="G41" s="33"/>
    </row>
    <row r="42" spans="1:7" ht="15">
      <c r="A42" s="33" t="s">
        <v>88</v>
      </c>
      <c r="B42" s="31">
        <v>7.2897</v>
      </c>
      <c r="C42" s="31">
        <f t="shared" si="2"/>
        <v>1494.1258056087236</v>
      </c>
      <c r="D42" s="36">
        <f t="shared" si="3"/>
        <v>51.804477102350866</v>
      </c>
      <c r="E42" s="23">
        <v>30.078</v>
      </c>
      <c r="F42" s="33"/>
      <c r="G42" s="33"/>
    </row>
    <row r="43" spans="1:7" ht="15">
      <c r="A43" s="33" t="s">
        <v>89</v>
      </c>
      <c r="B43" s="31">
        <v>7.2882</v>
      </c>
      <c r="C43" s="31">
        <f t="shared" si="2"/>
        <v>1493.020183527283</v>
      </c>
      <c r="D43" s="36">
        <f t="shared" si="3"/>
        <v>51.708224766347826</v>
      </c>
      <c r="E43" s="23">
        <v>30.078</v>
      </c>
      <c r="F43" s="33"/>
      <c r="G43" s="33"/>
    </row>
    <row r="44" spans="1:7" ht="15">
      <c r="A44" s="33" t="s">
        <v>90</v>
      </c>
      <c r="B44" s="31">
        <v>7.2903</v>
      </c>
      <c r="C44" s="31">
        <f t="shared" si="2"/>
        <v>1494.5681181488674</v>
      </c>
      <c r="D44" s="36">
        <f t="shared" si="3"/>
        <v>51.842983582953</v>
      </c>
      <c r="E44" s="23">
        <v>30.078</v>
      </c>
      <c r="F44" s="33"/>
      <c r="G44" s="33"/>
    </row>
    <row r="45" spans="1:7" ht="15">
      <c r="A45" s="30" t="s">
        <v>91</v>
      </c>
      <c r="B45" s="22">
        <v>7.2863</v>
      </c>
      <c r="C45" s="31">
        <f t="shared" si="2"/>
        <v>1491.6200555184791</v>
      </c>
      <c r="D45" s="36">
        <f t="shared" si="3"/>
        <v>51.586925659700135</v>
      </c>
      <c r="E45" s="23">
        <v>30.088</v>
      </c>
      <c r="G45" s="33"/>
    </row>
    <row r="46" spans="1:7" ht="15">
      <c r="A46" s="30" t="s">
        <v>92</v>
      </c>
      <c r="B46" s="22">
        <v>7.2877</v>
      </c>
      <c r="C46" s="31">
        <f t="shared" si="2"/>
        <v>1492.6516933950315</v>
      </c>
      <c r="D46" s="36">
        <f t="shared" si="3"/>
        <v>51.67792259907436</v>
      </c>
      <c r="E46" s="23">
        <v>30.108</v>
      </c>
      <c r="G46" s="33"/>
    </row>
    <row r="47" spans="1:7" ht="15">
      <c r="A47" s="30" t="s">
        <v>93</v>
      </c>
      <c r="B47" s="22">
        <v>7.2909</v>
      </c>
      <c r="C47" s="31">
        <f t="shared" si="2"/>
        <v>1495.0104670933351</v>
      </c>
      <c r="D47" s="36">
        <f t="shared" si="3"/>
        <v>51.88327406356076</v>
      </c>
      <c r="E47" s="23">
        <v>30.108</v>
      </c>
      <c r="G47" s="33"/>
    </row>
    <row r="48" spans="1:7" ht="15">
      <c r="A48" s="30" t="s">
        <v>94</v>
      </c>
      <c r="B48" s="22">
        <v>7.2896</v>
      </c>
      <c r="C48" s="31">
        <f t="shared" si="2"/>
        <v>1494.0520903913425</v>
      </c>
      <c r="D48" s="36">
        <f t="shared" si="3"/>
        <v>51.79924604249183</v>
      </c>
      <c r="E48" s="23">
        <v>30.098</v>
      </c>
      <c r="G48" s="33"/>
    </row>
    <row r="49" spans="1:7" ht="15">
      <c r="A49" s="30" t="s">
        <v>95</v>
      </c>
      <c r="B49" s="22">
        <v>7.2879</v>
      </c>
      <c r="C49" s="31">
        <f t="shared" si="2"/>
        <v>1492.7990864142382</v>
      </c>
      <c r="D49" s="36">
        <f t="shared" si="3"/>
        <v>51.69016189045409</v>
      </c>
      <c r="E49" s="23">
        <v>30.098</v>
      </c>
      <c r="G49" s="33"/>
    </row>
    <row r="50" spans="1:7" ht="15">
      <c r="A50" s="30" t="s">
        <v>96</v>
      </c>
      <c r="B50" s="22">
        <v>7.2919</v>
      </c>
      <c r="C50" s="31">
        <f t="shared" si="2"/>
        <v>1495.7477962326138</v>
      </c>
      <c r="D50" s="36">
        <f t="shared" si="3"/>
        <v>51.94568302537391</v>
      </c>
      <c r="E50" s="23">
        <v>30.078</v>
      </c>
      <c r="G50" s="33"/>
    </row>
    <row r="51" spans="1:7" ht="15">
      <c r="A51" s="30" t="s">
        <v>97</v>
      </c>
      <c r="B51" s="22">
        <v>7.2804</v>
      </c>
      <c r="C51" s="31">
        <f t="shared" si="2"/>
        <v>1487.2746164394655</v>
      </c>
      <c r="D51" s="36">
        <f t="shared" si="3"/>
        <v>51.20980197000522</v>
      </c>
      <c r="E51" s="23">
        <v>30.108</v>
      </c>
      <c r="G51" s="33"/>
    </row>
    <row r="52" spans="1:7" ht="15">
      <c r="A52" s="30" t="s">
        <v>98</v>
      </c>
      <c r="B52" s="22">
        <v>7.2836</v>
      </c>
      <c r="C52" s="31">
        <f t="shared" si="2"/>
        <v>1489.6310279016154</v>
      </c>
      <c r="D52" s="36">
        <f t="shared" si="3"/>
        <v>51.41435671922548</v>
      </c>
      <c r="E52" s="23">
        <v>30.098</v>
      </c>
      <c r="G52" s="33"/>
    </row>
    <row r="53" spans="1:7" ht="15">
      <c r="A53" s="30" t="s">
        <v>99</v>
      </c>
      <c r="B53" s="22">
        <v>7.2835</v>
      </c>
      <c r="C53" s="31">
        <f t="shared" si="2"/>
        <v>1489.5573743693396</v>
      </c>
      <c r="D53" s="36">
        <f t="shared" si="3"/>
        <v>51.407353505605606</v>
      </c>
      <c r="E53" s="23">
        <v>30.088</v>
      </c>
      <c r="G53" s="33"/>
    </row>
    <row r="54" spans="1:7" ht="15">
      <c r="A54" s="30" t="s">
        <v>100</v>
      </c>
      <c r="B54" s="22">
        <v>7.2858</v>
      </c>
      <c r="C54" s="31">
        <f t="shared" si="2"/>
        <v>1491.2516614531946</v>
      </c>
      <c r="D54" s="36">
        <f t="shared" si="3"/>
        <v>51.55603782064448</v>
      </c>
      <c r="E54" s="23">
        <v>30.108</v>
      </c>
      <c r="G54" s="33"/>
    </row>
    <row r="55" spans="1:7" ht="15">
      <c r="A55" s="30" t="s">
        <v>101</v>
      </c>
      <c r="B55" s="22">
        <v>7.2872</v>
      </c>
      <c r="C55" s="31">
        <f aca="true" t="shared" si="4" ref="C55:C70">(B55*B55-23.58909986715)/0.01977787018464</f>
        <v>1492.2832285435604</v>
      </c>
      <c r="D55" s="36">
        <f aca="true" t="shared" si="5" ref="D55:D70">(C55-910.440776634+(0.392723556*E55)-(0.000480476*(E55*E55)))/(11.718085636-(0.009253652*E55)+(0.000051896*(E55*E55)))</f>
        <v>51.64584457611023</v>
      </c>
      <c r="E55" s="23">
        <v>30.108</v>
      </c>
      <c r="G55" s="33"/>
    </row>
    <row r="56" spans="1:7" ht="15">
      <c r="A56" s="30" t="s">
        <v>102</v>
      </c>
      <c r="B56" s="22">
        <v>7.2828</v>
      </c>
      <c r="C56" s="31">
        <f t="shared" si="4"/>
        <v>1489.0418279578798</v>
      </c>
      <c r="D56" s="36">
        <f t="shared" si="5"/>
        <v>51.36306208854793</v>
      </c>
      <c r="E56" s="23">
        <v>30.098</v>
      </c>
      <c r="G56" s="33"/>
    </row>
    <row r="57" spans="1:7" ht="15">
      <c r="A57" s="30" t="s">
        <v>103</v>
      </c>
      <c r="B57" s="22">
        <v>7.2852</v>
      </c>
      <c r="C57" s="31">
        <f t="shared" si="4"/>
        <v>1490.8096219454828</v>
      </c>
      <c r="D57" s="36">
        <f t="shared" si="5"/>
        <v>51.51755449333981</v>
      </c>
      <c r="E57" s="23">
        <v>30.108</v>
      </c>
      <c r="G57" s="33"/>
    </row>
    <row r="58" spans="1:7" ht="15">
      <c r="A58" s="30" t="s">
        <v>104</v>
      </c>
      <c r="B58" s="22">
        <v>7.2832</v>
      </c>
      <c r="C58" s="31">
        <f t="shared" si="4"/>
        <v>1489.3364198398976</v>
      </c>
      <c r="D58" s="36">
        <f t="shared" si="5"/>
        <v>51.3887086995997</v>
      </c>
      <c r="E58" s="23">
        <v>30.098</v>
      </c>
      <c r="G58" s="33"/>
    </row>
    <row r="59" spans="1:7" ht="15">
      <c r="A59" s="30" t="s">
        <v>105</v>
      </c>
      <c r="B59" s="22">
        <v>7.2689</v>
      </c>
      <c r="C59" s="31">
        <f t="shared" si="4"/>
        <v>1478.8148101793388</v>
      </c>
      <c r="D59" s="36">
        <f t="shared" si="5"/>
        <v>50.471545080325726</v>
      </c>
      <c r="E59" s="23">
        <v>30.078</v>
      </c>
      <c r="G59" s="33"/>
    </row>
    <row r="60" spans="1:7" ht="15">
      <c r="A60" s="30" t="s">
        <v>106</v>
      </c>
      <c r="B60" s="22">
        <v>7.2741</v>
      </c>
      <c r="C60" s="31">
        <f t="shared" si="4"/>
        <v>1482.6384574828146</v>
      </c>
      <c r="D60" s="36">
        <f t="shared" si="5"/>
        <v>50.8061846022074</v>
      </c>
      <c r="E60" s="23">
        <v>30.108</v>
      </c>
      <c r="G60" s="33"/>
    </row>
    <row r="61" spans="1:7" ht="15">
      <c r="A61" s="30" t="s">
        <v>107</v>
      </c>
      <c r="B61" s="22">
        <v>7.2842</v>
      </c>
      <c r="C61" s="31">
        <f t="shared" si="4"/>
        <v>1490.0729703311292</v>
      </c>
      <c r="D61" s="36">
        <f t="shared" si="5"/>
        <v>51.453422657406335</v>
      </c>
      <c r="E61" s="23">
        <v>30.108</v>
      </c>
      <c r="G61" s="33"/>
    </row>
    <row r="62" spans="1:7" ht="15">
      <c r="A62" s="30" t="s">
        <v>108</v>
      </c>
      <c r="B62" s="22">
        <v>7.2778</v>
      </c>
      <c r="C62" s="31">
        <f t="shared" si="4"/>
        <v>1485.3607945948163</v>
      </c>
      <c r="D62" s="36">
        <f t="shared" si="5"/>
        <v>51.04141999690508</v>
      </c>
      <c r="E62" s="23">
        <v>30.078</v>
      </c>
      <c r="G62" s="33"/>
    </row>
    <row r="63" spans="1:7" ht="15">
      <c r="A63" s="30" t="s">
        <v>77</v>
      </c>
      <c r="B63" s="22">
        <v>7.4345</v>
      </c>
      <c r="C63" s="31">
        <f t="shared" si="4"/>
        <v>1601.9262987910388</v>
      </c>
      <c r="D63" s="36">
        <f t="shared" si="5"/>
        <v>61.19057022425308</v>
      </c>
      <c r="E63" s="23">
        <v>30.098</v>
      </c>
      <c r="G63" s="33"/>
    </row>
    <row r="64" spans="1:7" ht="15">
      <c r="A64" s="34" t="s">
        <v>109</v>
      </c>
      <c r="B64" s="22">
        <v>7.4596</v>
      </c>
      <c r="C64" s="31">
        <f t="shared" si="4"/>
        <v>1620.8283295208357</v>
      </c>
      <c r="D64" s="36">
        <f t="shared" si="5"/>
        <v>62.83614520376446</v>
      </c>
      <c r="E64" s="23">
        <v>30.098</v>
      </c>
      <c r="G64" s="33"/>
    </row>
    <row r="65" spans="1:7" ht="15">
      <c r="A65" s="30" t="s">
        <v>110</v>
      </c>
      <c r="B65" s="22">
        <v>7.4647</v>
      </c>
      <c r="C65" s="31">
        <f t="shared" si="4"/>
        <v>1624.6767686747703</v>
      </c>
      <c r="D65" s="36">
        <f t="shared" si="5"/>
        <v>63.169875255562125</v>
      </c>
      <c r="E65" s="23">
        <v>30.078</v>
      </c>
      <c r="F65" s="30" t="s">
        <v>111</v>
      </c>
      <c r="G65" s="30"/>
    </row>
    <row r="66" spans="1:7" ht="15">
      <c r="A66" s="30" t="s">
        <v>112</v>
      </c>
      <c r="B66" s="22">
        <v>7.465</v>
      </c>
      <c r="C66" s="31">
        <f t="shared" si="4"/>
        <v>1624.903229358261</v>
      </c>
      <c r="D66" s="36">
        <f t="shared" si="5"/>
        <v>63.18959028311514</v>
      </c>
      <c r="E66" s="23">
        <v>30.078</v>
      </c>
      <c r="F66" s="30" t="s">
        <v>111</v>
      </c>
      <c r="G66" s="30"/>
    </row>
    <row r="67" spans="1:7" ht="15">
      <c r="A67" s="30" t="s">
        <v>113</v>
      </c>
      <c r="B67" s="22">
        <v>7.4638</v>
      </c>
      <c r="C67" s="31">
        <f t="shared" si="4"/>
        <v>1623.997441230785</v>
      </c>
      <c r="D67" s="36">
        <f t="shared" si="5"/>
        <v>63.1107349267896</v>
      </c>
      <c r="E67" s="23">
        <v>30.078</v>
      </c>
      <c r="F67" s="30" t="s">
        <v>111</v>
      </c>
      <c r="G67" s="30"/>
    </row>
    <row r="68" spans="1:7" ht="15">
      <c r="A68" s="30" t="s">
        <v>77</v>
      </c>
      <c r="B68" s="22">
        <v>7.4361</v>
      </c>
      <c r="C68" s="31">
        <f t="shared" si="4"/>
        <v>1603.1293080017313</v>
      </c>
      <c r="D68" s="36">
        <f t="shared" si="5"/>
        <v>61.29401418193791</v>
      </c>
      <c r="E68" s="23">
        <v>30.078</v>
      </c>
      <c r="G68" s="30"/>
    </row>
    <row r="69" spans="1:7" ht="15">
      <c r="A69" s="30" t="s">
        <v>77</v>
      </c>
      <c r="B69" s="22">
        <v>7.4355</v>
      </c>
      <c r="C69" s="31">
        <f t="shared" si="4"/>
        <v>1602.678149210785</v>
      </c>
      <c r="D69" s="36">
        <f t="shared" si="5"/>
        <v>61.25473757172377</v>
      </c>
      <c r="E69" s="23">
        <v>30.078</v>
      </c>
      <c r="G69" s="30"/>
    </row>
    <row r="70" spans="1:7" ht="15">
      <c r="A70" s="30" t="s">
        <v>114</v>
      </c>
      <c r="B70" s="22">
        <v>7.4132</v>
      </c>
      <c r="C70" s="31">
        <f t="shared" si="4"/>
        <v>1585.9359010865574</v>
      </c>
      <c r="D70" s="36">
        <f t="shared" si="5"/>
        <v>59.797204732112036</v>
      </c>
      <c r="E70" s="23">
        <v>30.078</v>
      </c>
      <c r="F70" s="30" t="s">
        <v>115</v>
      </c>
      <c r="G70" s="30"/>
    </row>
    <row r="71" spans="1:6" ht="15">
      <c r="A71" s="30"/>
      <c r="C71" s="31"/>
      <c r="D71" s="36"/>
      <c r="F71" s="39" t="s">
        <v>116</v>
      </c>
    </row>
    <row r="72" spans="1:6" ht="15">
      <c r="A72" s="30"/>
      <c r="C72" s="31"/>
      <c r="D72" s="36"/>
      <c r="F72" s="30" t="s">
        <v>117</v>
      </c>
    </row>
    <row r="73" spans="1:5" ht="15">
      <c r="A73" s="21" t="s">
        <v>118</v>
      </c>
      <c r="B73" s="22">
        <v>7.3723</v>
      </c>
      <c r="C73" s="31">
        <f aca="true" t="shared" si="6" ref="C73:C119">(B73*B73-23.58909986715)/0.01977787018464</f>
        <v>1555.3599622036313</v>
      </c>
      <c r="D73" s="36">
        <f>(C73-910.440776634+(0.392723556*E73)-(0.000480476*(E73*E73)))/(11.718085636-(0.009253652*E73)+(0.000051896*(E73*E73)))</f>
        <v>57.155341861480935</v>
      </c>
      <c r="E73" s="23">
        <v>30.4</v>
      </c>
    </row>
    <row r="74" spans="1:5" ht="15">
      <c r="A74" s="21" t="s">
        <v>119</v>
      </c>
      <c r="B74" s="22">
        <v>7.2857</v>
      </c>
      <c r="C74" s="31">
        <f t="shared" si="6"/>
        <v>1491.1779856738312</v>
      </c>
      <c r="D74" s="36">
        <f>(C74-910.440776634+(0.392723556*E74)-(0.000480476*(E74*E74)))/(11.718085636-(0.009253652*E74)+(0.000051896*(E74*E74)))</f>
        <v>51.566882265206715</v>
      </c>
      <c r="E74" s="23">
        <v>30.4</v>
      </c>
    </row>
    <row r="75" spans="3:4" ht="15">
      <c r="C75" s="31"/>
      <c r="D75" s="36"/>
    </row>
    <row r="76" spans="1:4" ht="15">
      <c r="A76" s="21" t="s">
        <v>126</v>
      </c>
      <c r="C76" s="31"/>
      <c r="D76" s="36"/>
    </row>
    <row r="77" spans="1:6" ht="15">
      <c r="A77" s="21" t="s">
        <v>76</v>
      </c>
      <c r="B77" s="22">
        <v>4.8597</v>
      </c>
      <c r="C77" s="31">
        <f>(B77*B77-23.58909986715)/0.01977787018464</f>
        <v>1.3947013805066617</v>
      </c>
      <c r="D77" s="36"/>
      <c r="E77" s="23">
        <v>29.978</v>
      </c>
      <c r="F77" s="30">
        <v>29.6</v>
      </c>
    </row>
    <row r="78" spans="1:4" ht="15">
      <c r="A78" s="21" t="s">
        <v>40</v>
      </c>
      <c r="C78" s="31"/>
      <c r="D78" s="36"/>
    </row>
    <row r="79" spans="3:4" ht="15">
      <c r="C79" s="31"/>
      <c r="D79" s="36"/>
    </row>
    <row r="80" spans="1:6" ht="15">
      <c r="A80" s="21" t="s">
        <v>127</v>
      </c>
      <c r="B80" s="22">
        <v>7.2922</v>
      </c>
      <c r="C80" s="31">
        <f t="shared" si="6"/>
        <v>1495.9690146934063</v>
      </c>
      <c r="D80" s="36">
        <f>(C80-910.440776634+(0.392723556*E80)-(0.000480476*(E80*E80)))/(11.718085636-(0.009253652*E80)+(0.000051896*(E80*E80)))</f>
        <v>51.95959253485894</v>
      </c>
      <c r="E80" s="23">
        <v>29.988</v>
      </c>
      <c r="F80" s="30">
        <v>29.61</v>
      </c>
    </row>
    <row r="81" spans="1:6" ht="15">
      <c r="A81" s="21" t="s">
        <v>128</v>
      </c>
      <c r="B81" s="22">
        <v>7.292</v>
      </c>
      <c r="C81" s="31">
        <f t="shared" si="6"/>
        <v>1495.8215347083133</v>
      </c>
      <c r="D81" s="36">
        <f aca="true" t="shared" si="7" ref="D81:D119">(C81-910.440776634+(0.392723556*E81)-(0.000480476*(E81*E81)))/(11.718085636-(0.009253652*E81)+(0.000051896*(E81*E81)))</f>
        <v>51.946159435527385</v>
      </c>
      <c r="E81" s="23">
        <v>29.978</v>
      </c>
      <c r="F81" s="30">
        <v>29.6</v>
      </c>
    </row>
    <row r="82" spans="1:6" ht="15">
      <c r="A82" s="21" t="s">
        <v>129</v>
      </c>
      <c r="B82" s="22">
        <v>7.2914</v>
      </c>
      <c r="C82" s="31">
        <f t="shared" si="6"/>
        <v>1495.3791190225845</v>
      </c>
      <c r="D82" s="36">
        <f t="shared" si="7"/>
        <v>51.90705166440382</v>
      </c>
      <c r="E82" s="23">
        <v>29.968</v>
      </c>
      <c r="F82" s="30">
        <v>29.59</v>
      </c>
    </row>
    <row r="83" spans="1:6" ht="15">
      <c r="A83" s="21" t="s">
        <v>130</v>
      </c>
      <c r="B83" s="22">
        <v>7.2915</v>
      </c>
      <c r="C83" s="31">
        <f t="shared" si="6"/>
        <v>1495.4528524421278</v>
      </c>
      <c r="D83" s="36">
        <f t="shared" si="7"/>
        <v>51.91347031042453</v>
      </c>
      <c r="E83" s="23">
        <v>29.968</v>
      </c>
      <c r="F83" s="30">
        <v>29.59</v>
      </c>
    </row>
    <row r="84" spans="1:6" ht="15">
      <c r="A84" s="21" t="s">
        <v>131</v>
      </c>
      <c r="B84" s="22">
        <v>7.2869</v>
      </c>
      <c r="C84" s="31">
        <f t="shared" si="6"/>
        <v>1492.0621617674524</v>
      </c>
      <c r="D84" s="36">
        <f t="shared" si="7"/>
        <v>51.61948930474054</v>
      </c>
      <c r="E84" s="23">
        <v>29.988</v>
      </c>
      <c r="F84" s="30">
        <v>29.61</v>
      </c>
    </row>
    <row r="85" spans="1:6" ht="15">
      <c r="A85" s="21" t="s">
        <v>132</v>
      </c>
      <c r="B85" s="22">
        <v>7.2894</v>
      </c>
      <c r="C85" s="31">
        <f t="shared" si="6"/>
        <v>1493.9046629902732</v>
      </c>
      <c r="D85" s="36">
        <f t="shared" si="7"/>
        <v>51.78107166642083</v>
      </c>
      <c r="E85" s="23">
        <v>30.008</v>
      </c>
      <c r="F85" s="30">
        <v>29.63</v>
      </c>
    </row>
    <row r="87" spans="1:6" ht="15">
      <c r="A87" s="21" t="s">
        <v>133</v>
      </c>
      <c r="B87" s="22">
        <v>7.403</v>
      </c>
      <c r="C87" s="31">
        <f t="shared" si="6"/>
        <v>1578.2947729676473</v>
      </c>
      <c r="D87" s="36">
        <f t="shared" si="7"/>
        <v>59.12756163317546</v>
      </c>
      <c r="E87" s="23">
        <v>30.008</v>
      </c>
      <c r="F87" s="30">
        <v>29.63</v>
      </c>
    </row>
    <row r="88" spans="1:6" ht="15">
      <c r="A88" s="21" t="s">
        <v>134</v>
      </c>
      <c r="B88" s="22">
        <v>7.3992</v>
      </c>
      <c r="C88" s="31">
        <f t="shared" si="6"/>
        <v>1575.4507680533231</v>
      </c>
      <c r="D88" s="36">
        <f t="shared" si="7"/>
        <v>58.87871684424962</v>
      </c>
      <c r="E88" s="23">
        <v>29.988</v>
      </c>
      <c r="F88" s="30">
        <v>29.61</v>
      </c>
    </row>
    <row r="89" spans="1:6" ht="15">
      <c r="A89" s="21" t="s">
        <v>135</v>
      </c>
      <c r="B89" s="22">
        <v>7.4005</v>
      </c>
      <c r="C89" s="31">
        <f t="shared" si="6"/>
        <v>1576.4235527778853</v>
      </c>
      <c r="D89" s="36">
        <f t="shared" si="7"/>
        <v>58.964032648500485</v>
      </c>
      <c r="E89" s="23">
        <v>29.998</v>
      </c>
      <c r="F89" s="30">
        <v>29.62</v>
      </c>
    </row>
    <row r="90" spans="1:6" ht="15">
      <c r="A90" s="21" t="s">
        <v>136</v>
      </c>
      <c r="B90" s="22">
        <v>7.4028</v>
      </c>
      <c r="C90" s="31">
        <f t="shared" si="6"/>
        <v>1578.1450520941485</v>
      </c>
      <c r="D90" s="36">
        <f t="shared" si="7"/>
        <v>59.11326232689468</v>
      </c>
      <c r="E90" s="23">
        <v>29.988</v>
      </c>
      <c r="F90" s="30">
        <v>29.61</v>
      </c>
    </row>
    <row r="91" spans="1:6" ht="15">
      <c r="A91" s="21" t="s">
        <v>137</v>
      </c>
      <c r="B91" s="22">
        <v>7.3988</v>
      </c>
      <c r="C91" s="31">
        <f t="shared" si="6"/>
        <v>1575.1514840583957</v>
      </c>
      <c r="D91" s="36">
        <f t="shared" si="7"/>
        <v>58.85518852090475</v>
      </c>
      <c r="E91" s="23">
        <v>30.028</v>
      </c>
      <c r="F91" s="30">
        <v>29.65</v>
      </c>
    </row>
    <row r="92" spans="1:6" ht="15">
      <c r="A92" s="21" t="s">
        <v>138</v>
      </c>
      <c r="B92" s="22">
        <v>7.3928</v>
      </c>
      <c r="C92" s="31">
        <f t="shared" si="6"/>
        <v>1570.6641656984584</v>
      </c>
      <c r="D92" s="36">
        <f t="shared" si="7"/>
        <v>58.462028795573104</v>
      </c>
      <c r="E92" s="23">
        <v>29.988</v>
      </c>
      <c r="F92" s="30">
        <v>29.61</v>
      </c>
    </row>
    <row r="93" spans="3:4" ht="15">
      <c r="C93" s="31"/>
      <c r="D93" s="36"/>
    </row>
    <row r="94" spans="1:6" ht="15">
      <c r="A94" s="21" t="s">
        <v>139</v>
      </c>
      <c r="B94" s="22">
        <v>7.3954</v>
      </c>
      <c r="C94" s="31">
        <f t="shared" si="6"/>
        <v>1572.6082233568945</v>
      </c>
      <c r="D94" s="36">
        <f t="shared" si="7"/>
        <v>58.63126482818089</v>
      </c>
      <c r="E94" s="23">
        <v>29.988</v>
      </c>
      <c r="F94" s="30">
        <v>29.61</v>
      </c>
    </row>
    <row r="95" spans="1:6" ht="15">
      <c r="A95" s="21" t="s">
        <v>140</v>
      </c>
      <c r="B95" s="22">
        <v>7.3969</v>
      </c>
      <c r="C95" s="31">
        <f t="shared" si="6"/>
        <v>1573.7301060365178</v>
      </c>
      <c r="D95" s="36">
        <f t="shared" si="7"/>
        <v>58.72766644303649</v>
      </c>
      <c r="E95" s="23">
        <v>29.968</v>
      </c>
      <c r="F95" s="30">
        <v>29.59</v>
      </c>
    </row>
    <row r="96" spans="1:6" ht="15">
      <c r="A96" s="21" t="s">
        <v>141</v>
      </c>
      <c r="B96" s="22">
        <v>7.3938</v>
      </c>
      <c r="C96" s="31">
        <f t="shared" si="6"/>
        <v>1571.4117992839733</v>
      </c>
      <c r="D96" s="36">
        <f t="shared" si="7"/>
        <v>58.52459337870681</v>
      </c>
      <c r="E96" s="23">
        <v>29.948</v>
      </c>
      <c r="F96" s="30">
        <v>29.57</v>
      </c>
    </row>
    <row r="97" spans="1:6" ht="15">
      <c r="A97" s="21" t="s">
        <v>142</v>
      </c>
      <c r="B97" s="22">
        <v>7.3811</v>
      </c>
      <c r="C97" s="31">
        <f t="shared" si="6"/>
        <v>1561.9243656903539</v>
      </c>
      <c r="D97" s="36">
        <f t="shared" si="7"/>
        <v>57.69995243270212</v>
      </c>
      <c r="E97" s="23">
        <v>29.968</v>
      </c>
      <c r="F97" s="30">
        <v>29.59</v>
      </c>
    </row>
    <row r="98" spans="1:6" ht="15">
      <c r="A98" s="21" t="s">
        <v>143</v>
      </c>
      <c r="B98" s="22">
        <v>7.392</v>
      </c>
      <c r="C98" s="31">
        <f t="shared" si="6"/>
        <v>1570.0661316386947</v>
      </c>
      <c r="D98" s="36">
        <f t="shared" si="7"/>
        <v>58.40996814233088</v>
      </c>
      <c r="E98" s="23">
        <v>29.988</v>
      </c>
      <c r="F98" s="30">
        <v>29.61</v>
      </c>
    </row>
    <row r="99" spans="1:6" ht="15">
      <c r="A99" s="21" t="s">
        <v>144</v>
      </c>
      <c r="B99" s="22">
        <v>7.3852</v>
      </c>
      <c r="C99" s="31">
        <f t="shared" si="6"/>
        <v>1564.9854551522023</v>
      </c>
      <c r="D99" s="36">
        <f t="shared" si="7"/>
        <v>57.96579975011545</v>
      </c>
      <c r="E99" s="23">
        <v>29.958</v>
      </c>
      <c r="F99" s="30">
        <v>29.58</v>
      </c>
    </row>
    <row r="100" spans="3:4" ht="15">
      <c r="C100" s="31"/>
      <c r="D100" s="36"/>
    </row>
    <row r="101" spans="1:6" ht="15">
      <c r="A101" s="21" t="s">
        <v>145</v>
      </c>
      <c r="B101" s="22">
        <v>7.4029</v>
      </c>
      <c r="C101" s="31">
        <f t="shared" si="6"/>
        <v>1578.2199120252824</v>
      </c>
      <c r="D101" s="36">
        <f t="shared" si="7"/>
        <v>59.11851330083952</v>
      </c>
      <c r="E101" s="23">
        <v>29.968</v>
      </c>
      <c r="F101" s="30">
        <v>29.59</v>
      </c>
    </row>
    <row r="102" spans="1:6" ht="15">
      <c r="A102" s="21" t="s">
        <v>146</v>
      </c>
      <c r="B102" s="22">
        <v>7.4009</v>
      </c>
      <c r="C102" s="31">
        <f t="shared" si="6"/>
        <v>1576.7229055365356</v>
      </c>
      <c r="D102" s="36">
        <f t="shared" si="7"/>
        <v>58.98819580300072</v>
      </c>
      <c r="E102" s="23">
        <v>29.968</v>
      </c>
      <c r="F102" s="30">
        <v>29.59</v>
      </c>
    </row>
    <row r="103" spans="1:6" ht="15">
      <c r="A103" s="21" t="s">
        <v>147</v>
      </c>
      <c r="B103" s="22">
        <v>7.4017</v>
      </c>
      <c r="C103" s="31">
        <f t="shared" si="6"/>
        <v>1577.3216595929355</v>
      </c>
      <c r="D103" s="36">
        <f t="shared" si="7"/>
        <v>59.04158354742042</v>
      </c>
      <c r="E103" s="23">
        <v>29.988</v>
      </c>
      <c r="F103" s="30">
        <v>29.61</v>
      </c>
    </row>
    <row r="104" spans="1:6" ht="15">
      <c r="A104" s="21" t="s">
        <v>148</v>
      </c>
      <c r="B104" s="22">
        <v>7.3999</v>
      </c>
      <c r="C104" s="31">
        <f t="shared" si="6"/>
        <v>1575.9745539768467</v>
      </c>
      <c r="D104" s="36">
        <f t="shared" si="7"/>
        <v>58.92431397520314</v>
      </c>
      <c r="E104" s="23">
        <v>29.988</v>
      </c>
      <c r="F104" s="30">
        <v>29.61</v>
      </c>
    </row>
    <row r="105" spans="1:6" ht="15">
      <c r="A105" s="21" t="s">
        <v>149</v>
      </c>
      <c r="B105" s="22">
        <v>7.3827</v>
      </c>
      <c r="C105" s="31">
        <f t="shared" si="6"/>
        <v>1563.1187349414147</v>
      </c>
      <c r="D105" s="36">
        <f t="shared" si="7"/>
        <v>57.80517648458453</v>
      </c>
      <c r="E105" s="23">
        <v>29.988</v>
      </c>
      <c r="F105" s="30">
        <v>29.61</v>
      </c>
    </row>
    <row r="106" spans="1:6" ht="15">
      <c r="A106" s="21" t="s">
        <v>150</v>
      </c>
      <c r="B106" s="22">
        <v>7.3461</v>
      </c>
      <c r="C106" s="31">
        <f t="shared" si="6"/>
        <v>1535.8623076837082</v>
      </c>
      <c r="D106" s="36">
        <f t="shared" si="7"/>
        <v>55.43119661000778</v>
      </c>
      <c r="E106" s="23">
        <v>29.968</v>
      </c>
      <c r="F106" s="30">
        <v>29.59</v>
      </c>
    </row>
    <row r="107" spans="3:4" ht="15">
      <c r="C107" s="31"/>
      <c r="D107" s="36"/>
    </row>
    <row r="108" spans="1:6" ht="15">
      <c r="A108" s="21" t="s">
        <v>156</v>
      </c>
      <c r="B108" s="22">
        <v>7.3949</v>
      </c>
      <c r="C108" s="31">
        <f t="shared" si="6"/>
        <v>1572.2343130252475</v>
      </c>
      <c r="D108" s="36">
        <f t="shared" si="7"/>
        <v>58.5968243816692</v>
      </c>
      <c r="E108" s="23">
        <v>29.958</v>
      </c>
      <c r="F108" s="30">
        <v>29.58</v>
      </c>
    </row>
    <row r="109" spans="1:6" ht="15">
      <c r="A109" s="21" t="s">
        <v>151</v>
      </c>
      <c r="B109" s="22">
        <v>7.3963</v>
      </c>
      <c r="C109" s="31">
        <f t="shared" si="6"/>
        <v>1573.2813256614254</v>
      </c>
      <c r="D109" s="36">
        <f t="shared" si="7"/>
        <v>58.6873377590985</v>
      </c>
      <c r="E109" s="23">
        <v>29.948</v>
      </c>
      <c r="F109" s="30">
        <v>29.57</v>
      </c>
    </row>
    <row r="110" spans="1:6" ht="15">
      <c r="A110" s="21" t="s">
        <v>152</v>
      </c>
      <c r="B110" s="22">
        <v>7.3917</v>
      </c>
      <c r="C110" s="31">
        <f t="shared" si="6"/>
        <v>1569.8418855515986</v>
      </c>
      <c r="D110" s="36">
        <f t="shared" si="7"/>
        <v>58.389817873269784</v>
      </c>
      <c r="E110" s="23">
        <v>29.978</v>
      </c>
      <c r="F110" s="30">
        <v>29.6</v>
      </c>
    </row>
    <row r="111" spans="1:6" ht="15">
      <c r="A111" s="21" t="s">
        <v>153</v>
      </c>
      <c r="B111" s="22">
        <v>7.3934</v>
      </c>
      <c r="C111" s="31">
        <f t="shared" si="6"/>
        <v>1571.1127337149926</v>
      </c>
      <c r="D111" s="36">
        <f t="shared" si="7"/>
        <v>58.50107798279426</v>
      </c>
      <c r="E111" s="23">
        <v>29.988</v>
      </c>
      <c r="F111" s="30">
        <v>29.61</v>
      </c>
    </row>
    <row r="112" spans="1:6" ht="15">
      <c r="A112" s="21" t="s">
        <v>154</v>
      </c>
      <c r="B112" s="22">
        <v>7.3798</v>
      </c>
      <c r="C112" s="31">
        <f t="shared" si="6"/>
        <v>1560.9541312909548</v>
      </c>
      <c r="D112" s="36">
        <f t="shared" si="7"/>
        <v>57.61674126385819</v>
      </c>
      <c r="E112" s="23">
        <v>29.988</v>
      </c>
      <c r="F112" s="30">
        <v>29.61</v>
      </c>
    </row>
    <row r="113" spans="1:4" ht="15">
      <c r="A113" s="21" t="s">
        <v>155</v>
      </c>
      <c r="C113" s="31"/>
      <c r="D113" s="36"/>
    </row>
    <row r="114" spans="3:4" ht="15">
      <c r="C114" s="31"/>
      <c r="D114" s="36"/>
    </row>
    <row r="115" spans="1:6" ht="15">
      <c r="A115" s="21" t="s">
        <v>157</v>
      </c>
      <c r="B115" s="22">
        <v>7.4</v>
      </c>
      <c r="C115" s="31">
        <f t="shared" si="6"/>
        <v>1576.0493845822753</v>
      </c>
      <c r="D115" s="36">
        <f t="shared" si="7"/>
        <v>58.92956441685711</v>
      </c>
      <c r="E115" s="23">
        <v>29.968</v>
      </c>
      <c r="F115" s="30">
        <v>29.59</v>
      </c>
    </row>
    <row r="116" spans="1:6" ht="15">
      <c r="A116" s="21" t="s">
        <v>158</v>
      </c>
      <c r="B116" s="22">
        <v>7.3957</v>
      </c>
      <c r="C116" s="31">
        <f t="shared" si="6"/>
        <v>1572.8325816906565</v>
      </c>
      <c r="D116" s="36">
        <f t="shared" si="7"/>
        <v>58.650165523498636</v>
      </c>
      <c r="E116" s="23">
        <v>29.978</v>
      </c>
      <c r="F116" s="30">
        <v>29.6</v>
      </c>
    </row>
    <row r="117" spans="1:6" ht="15">
      <c r="A117" s="21" t="s">
        <v>159</v>
      </c>
      <c r="B117" s="22">
        <v>7.3854</v>
      </c>
      <c r="C117" s="31">
        <f t="shared" si="6"/>
        <v>1565.134820072308</v>
      </c>
      <c r="D117" s="36">
        <f t="shared" si="7"/>
        <v>57.980055938246636</v>
      </c>
      <c r="E117" s="23">
        <v>29.978</v>
      </c>
      <c r="F117" s="30">
        <v>29.6</v>
      </c>
    </row>
    <row r="118" spans="1:6" ht="15">
      <c r="A118" s="21" t="s">
        <v>160</v>
      </c>
      <c r="B118" s="22">
        <v>7.3959</v>
      </c>
      <c r="C118" s="31">
        <f t="shared" si="6"/>
        <v>1572.9821589693217</v>
      </c>
      <c r="D118" s="36">
        <f t="shared" si="7"/>
        <v>58.663817041446435</v>
      </c>
      <c r="E118" s="23">
        <v>29.988</v>
      </c>
      <c r="F118" s="30">
        <v>29.61</v>
      </c>
    </row>
    <row r="119" spans="1:6" ht="15">
      <c r="A119" s="21" t="s">
        <v>161</v>
      </c>
      <c r="B119" s="22">
        <v>7.3824</v>
      </c>
      <c r="C119" s="31">
        <f t="shared" si="6"/>
        <v>1562.8947709878316</v>
      </c>
      <c r="D119" s="36">
        <f t="shared" si="7"/>
        <v>57.783176456457696</v>
      </c>
      <c r="E119" s="23">
        <v>29.948</v>
      </c>
      <c r="F119" s="30">
        <v>29.57</v>
      </c>
    </row>
    <row r="120" ht="15">
      <c r="A120" s="21" t="s">
        <v>162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74" r:id="rId1"/>
  <headerFooter alignWithMargins="0">
    <oddHeader>&amp;CRegister: &amp;A&amp;RDatum: &amp;D</oddHeader>
    <oddFooter>&amp;CSeite &amp;P</oddFooter>
  </headerFooter>
  <rowBreaks count="1" manualBreakCount="1">
    <brk id="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113" zoomScaleNormal="113" workbookViewId="0" topLeftCell="A1">
      <selection activeCell="F11" sqref="F11"/>
    </sheetView>
  </sheetViews>
  <sheetFormatPr defaultColWidth="11.5546875" defaultRowHeight="15"/>
  <cols>
    <col min="1" max="1" width="12.21484375" style="21" customWidth="1"/>
    <col min="2" max="2" width="17.10546875" style="22" hidden="1" customWidth="1"/>
    <col min="3" max="3" width="9.77734375" style="21" hidden="1" customWidth="1"/>
    <col min="4" max="4" width="15.99609375" style="37" customWidth="1"/>
    <col min="5" max="5" width="11.5546875" style="23" hidden="1" customWidth="1"/>
    <col min="6" max="6" width="6.99609375" style="30" customWidth="1"/>
    <col min="7" max="7" width="7.99609375" style="40" customWidth="1"/>
    <col min="8" max="8" width="8.77734375" style="40" customWidth="1"/>
    <col min="9" max="9" width="8.99609375" style="40" customWidth="1"/>
    <col min="10" max="10" width="9.21484375" style="42" customWidth="1"/>
    <col min="11" max="11" width="8.77734375" style="42" customWidth="1"/>
    <col min="12" max="12" width="9.4453125" style="1" customWidth="1"/>
    <col min="13" max="13" width="10.10546875" style="1" customWidth="1"/>
    <col min="14" max="14" width="21.77734375" style="1" customWidth="1"/>
    <col min="15" max="15" width="11.4453125" style="1" customWidth="1"/>
    <col min="16" max="16" width="11.21484375" style="1" customWidth="1"/>
    <col min="17" max="17" width="8.21484375" style="1" customWidth="1"/>
    <col min="18" max="18" width="9.4453125" style="0" customWidth="1"/>
    <col min="19" max="19" width="10.10546875" style="0" customWidth="1"/>
    <col min="21" max="21" width="19.88671875" style="0" customWidth="1"/>
    <col min="22" max="22" width="11.4453125" style="0" customWidth="1"/>
    <col min="23" max="23" width="10.99609375" style="0" customWidth="1"/>
    <col min="24" max="24" width="8.21484375" style="0" customWidth="1"/>
    <col min="25" max="25" width="9.21484375" style="0" customWidth="1"/>
  </cols>
  <sheetData>
    <row r="1" spans="1:12" ht="15.75">
      <c r="A1" s="25" t="s">
        <v>32</v>
      </c>
      <c r="B1" s="26" t="s">
        <v>33</v>
      </c>
      <c r="C1" s="25" t="s">
        <v>34</v>
      </c>
      <c r="D1" s="38" t="s">
        <v>19</v>
      </c>
      <c r="E1" s="27" t="s">
        <v>21</v>
      </c>
      <c r="F1" s="25" t="s">
        <v>120</v>
      </c>
      <c r="G1" s="36" t="s">
        <v>121</v>
      </c>
      <c r="H1" s="36" t="s">
        <v>122</v>
      </c>
      <c r="I1" s="40" t="s">
        <v>123</v>
      </c>
      <c r="J1" s="40" t="s">
        <v>124</v>
      </c>
      <c r="K1" s="40" t="s">
        <v>125</v>
      </c>
      <c r="L1" s="21" t="s">
        <v>163</v>
      </c>
    </row>
    <row r="2" spans="1:12" ht="15.75">
      <c r="A2" s="25" t="s">
        <v>29</v>
      </c>
      <c r="B2" s="26" t="s">
        <v>36</v>
      </c>
      <c r="C2" s="25" t="s">
        <v>37</v>
      </c>
      <c r="D2" s="38" t="s">
        <v>26</v>
      </c>
      <c r="E2" s="29" t="s">
        <v>38</v>
      </c>
      <c r="F2" s="25">
        <v>6</v>
      </c>
      <c r="G2" s="36">
        <v>50.793430232569875</v>
      </c>
      <c r="H2" s="40">
        <v>51.665105981230596</v>
      </c>
      <c r="I2" s="40">
        <v>51.581713653669226</v>
      </c>
      <c r="J2" s="41">
        <v>51.203427760841066</v>
      </c>
      <c r="K2" s="42">
        <v>51.5111625350908</v>
      </c>
      <c r="L2" s="3">
        <v>59.20786537566158</v>
      </c>
    </row>
    <row r="3" spans="1:12" ht="15">
      <c r="A3" s="33" t="s">
        <v>79</v>
      </c>
      <c r="B3" s="31">
        <v>7.274</v>
      </c>
      <c r="C3" s="31">
        <f aca="true" t="shared" si="0" ref="C3:C32">(B3*B3-23.58909986715)/0.01977787018464</f>
        <v>1482.5649000175054</v>
      </c>
      <c r="D3" s="36">
        <f aca="true" t="shared" si="1" ref="D3:D32">(C3-910.440776634+(0.392723556*E3)-(0.000480476*(E3*E3)))/(11.718085636-(0.009253652*E3)+(0.000051896*(E3*E3)))</f>
        <v>50.793430232569875</v>
      </c>
      <c r="E3" s="23">
        <v>30</v>
      </c>
      <c r="F3" s="30">
        <v>5</v>
      </c>
      <c r="G3" s="36">
        <v>51.7100157044138</v>
      </c>
      <c r="H3" s="40">
        <v>51.427797673284864</v>
      </c>
      <c r="I3" s="40">
        <v>51.67152139187725</v>
      </c>
      <c r="J3" s="42">
        <v>51.40856174100314</v>
      </c>
      <c r="K3" s="42">
        <v>51.38291506373191</v>
      </c>
      <c r="L3" s="3">
        <v>59.09835742079747</v>
      </c>
    </row>
    <row r="4" spans="1:12" ht="15.75">
      <c r="A4" s="33" t="s">
        <v>80</v>
      </c>
      <c r="B4" s="31">
        <v>7.2883</v>
      </c>
      <c r="C4" s="31">
        <f t="shared" si="0"/>
        <v>1493.093884587427</v>
      </c>
      <c r="D4" s="36">
        <f t="shared" si="1"/>
        <v>51.7100157044138</v>
      </c>
      <c r="E4" s="23">
        <v>30</v>
      </c>
      <c r="F4" s="25">
        <v>4</v>
      </c>
      <c r="G4" s="36">
        <v>51.79984809137662</v>
      </c>
      <c r="H4" s="40">
        <v>51.79984809137662</v>
      </c>
      <c r="I4" s="40">
        <v>51.876861013079555</v>
      </c>
      <c r="J4" s="42">
        <v>51.40214993963848</v>
      </c>
      <c r="K4" s="42">
        <v>50.46697160391994</v>
      </c>
      <c r="L4" s="42">
        <v>59.14269907299092</v>
      </c>
    </row>
    <row r="5" spans="1:12" ht="15">
      <c r="A5" s="33" t="s">
        <v>81</v>
      </c>
      <c r="B5" s="31">
        <v>7.2897</v>
      </c>
      <c r="C5" s="31">
        <f t="shared" si="0"/>
        <v>1494.1258056087236</v>
      </c>
      <c r="D5" s="36">
        <f t="shared" si="1"/>
        <v>51.79984809137662</v>
      </c>
      <c r="E5" s="23">
        <v>30</v>
      </c>
      <c r="F5" s="30">
        <v>3</v>
      </c>
      <c r="G5" s="36">
        <v>52.05018643537339</v>
      </c>
      <c r="H5" s="40">
        <v>51.79984809137662</v>
      </c>
      <c r="I5" s="40">
        <v>51.793430920104626</v>
      </c>
      <c r="J5" s="42">
        <v>51.54964364293733</v>
      </c>
      <c r="K5" s="42">
        <v>50.79983367096418</v>
      </c>
      <c r="L5" s="42">
        <v>58.76951976888654</v>
      </c>
    </row>
    <row r="6" spans="1:12" ht="15.75">
      <c r="A6" s="33" t="s">
        <v>82</v>
      </c>
      <c r="B6" s="31">
        <v>7.2936</v>
      </c>
      <c r="C6" s="31">
        <f t="shared" si="0"/>
        <v>1497.0014878469542</v>
      </c>
      <c r="D6" s="36">
        <f t="shared" si="1"/>
        <v>52.05018643537339</v>
      </c>
      <c r="E6" s="23">
        <v>30</v>
      </c>
      <c r="F6" s="25">
        <v>2</v>
      </c>
      <c r="G6" s="36">
        <v>51.99240416407616</v>
      </c>
      <c r="H6" s="40">
        <v>51.70359976557954</v>
      </c>
      <c r="I6" s="40">
        <v>51.68435247726434</v>
      </c>
      <c r="J6" s="42">
        <v>51.63944521895661</v>
      </c>
      <c r="K6" s="42">
        <v>51.447034397848036</v>
      </c>
      <c r="L6" s="42">
        <v>58.98126033551466</v>
      </c>
    </row>
    <row r="7" spans="1:12" ht="15">
      <c r="A7" s="33" t="s">
        <v>83</v>
      </c>
      <c r="B7" s="31">
        <v>7.2927</v>
      </c>
      <c r="C7" s="31">
        <f t="shared" si="0"/>
        <v>1496.3377323526852</v>
      </c>
      <c r="D7" s="36">
        <f t="shared" si="1"/>
        <v>51.99240416407616</v>
      </c>
      <c r="E7" s="23">
        <v>30</v>
      </c>
      <c r="F7" s="30">
        <v>1</v>
      </c>
      <c r="G7" s="36">
        <v>51.94104813127144</v>
      </c>
      <c r="H7" s="40">
        <v>51.83835296766529</v>
      </c>
      <c r="I7" s="40">
        <v>51.94104813127144</v>
      </c>
      <c r="J7" s="42">
        <v>51.35726979496097</v>
      </c>
      <c r="K7" s="42">
        <v>51.03682277753487</v>
      </c>
      <c r="L7" s="42">
        <v>58.07669270905128</v>
      </c>
    </row>
    <row r="8" spans="1:5" ht="15">
      <c r="A8" s="33" t="s">
        <v>84</v>
      </c>
      <c r="B8" s="31">
        <v>7.2919</v>
      </c>
      <c r="C8" s="31">
        <f t="shared" si="0"/>
        <v>1495.7477962326138</v>
      </c>
      <c r="D8" s="36">
        <f t="shared" si="1"/>
        <v>51.94104813127144</v>
      </c>
      <c r="E8" s="23">
        <v>30</v>
      </c>
    </row>
    <row r="9" spans="1:5" ht="15">
      <c r="A9" s="33" t="s">
        <v>85</v>
      </c>
      <c r="B9" s="31">
        <v>7.2876</v>
      </c>
      <c r="C9" s="31">
        <f t="shared" si="0"/>
        <v>1492.577998402275</v>
      </c>
      <c r="D9" s="36">
        <f t="shared" si="1"/>
        <v>51.665105981230596</v>
      </c>
      <c r="E9" s="23">
        <v>30</v>
      </c>
    </row>
    <row r="10" spans="1:5" ht="15">
      <c r="A10" s="33" t="s">
        <v>86</v>
      </c>
      <c r="B10" s="31">
        <v>7.2839</v>
      </c>
      <c r="C10" s="31">
        <f t="shared" si="0"/>
        <v>1489.8519945658315</v>
      </c>
      <c r="D10" s="36">
        <f t="shared" si="1"/>
        <v>51.427797673284864</v>
      </c>
      <c r="E10" s="23">
        <v>30</v>
      </c>
    </row>
    <row r="11" spans="1:6" ht="15">
      <c r="A11" s="33" t="s">
        <v>87</v>
      </c>
      <c r="B11" s="31">
        <v>7.2897</v>
      </c>
      <c r="C11" s="31">
        <f t="shared" si="0"/>
        <v>1494.1258056087236</v>
      </c>
      <c r="D11" s="36">
        <f t="shared" si="1"/>
        <v>51.79984809137662</v>
      </c>
      <c r="E11" s="23">
        <v>30</v>
      </c>
      <c r="F11" s="48" t="s">
        <v>245</v>
      </c>
    </row>
    <row r="12" spans="1:6" ht="15">
      <c r="A12" s="33" t="s">
        <v>88</v>
      </c>
      <c r="B12" s="31">
        <v>7.2897</v>
      </c>
      <c r="C12" s="31">
        <f t="shared" si="0"/>
        <v>1494.1258056087236</v>
      </c>
      <c r="D12" s="36">
        <f t="shared" si="1"/>
        <v>51.79984809137662</v>
      </c>
      <c r="E12" s="23">
        <v>30</v>
      </c>
      <c r="F12" s="33"/>
    </row>
    <row r="13" spans="1:6" ht="15">
      <c r="A13" s="33" t="s">
        <v>89</v>
      </c>
      <c r="B13" s="31">
        <v>7.2882</v>
      </c>
      <c r="C13" s="31">
        <f t="shared" si="0"/>
        <v>1493.020183527283</v>
      </c>
      <c r="D13" s="36">
        <f t="shared" si="1"/>
        <v>51.70359976557954</v>
      </c>
      <c r="E13" s="23">
        <v>30</v>
      </c>
      <c r="F13" s="33"/>
    </row>
    <row r="14" spans="1:14" ht="15.75">
      <c r="A14" s="33" t="s">
        <v>90</v>
      </c>
      <c r="B14" s="31">
        <v>7.2903</v>
      </c>
      <c r="C14" s="31">
        <f t="shared" si="0"/>
        <v>1494.5681181488674</v>
      </c>
      <c r="D14" s="36">
        <f t="shared" si="1"/>
        <v>51.83835296766529</v>
      </c>
      <c r="E14" s="23">
        <v>30</v>
      </c>
      <c r="F14" s="33"/>
      <c r="H14" s="38"/>
      <c r="N14" s="10"/>
    </row>
    <row r="15" spans="1:19" ht="15.75">
      <c r="A15" s="30" t="s">
        <v>91</v>
      </c>
      <c r="B15" s="22">
        <v>7.2863</v>
      </c>
      <c r="C15" s="31">
        <f t="shared" si="0"/>
        <v>1491.6200555184791</v>
      </c>
      <c r="D15" s="36">
        <f t="shared" si="1"/>
        <v>51.581713653669226</v>
      </c>
      <c r="E15" s="23">
        <v>30</v>
      </c>
      <c r="F15" s="33"/>
      <c r="H15" s="43"/>
      <c r="I15" s="36"/>
      <c r="K15" s="3"/>
      <c r="L15" s="2"/>
      <c r="M15" s="2"/>
      <c r="N15" s="9"/>
      <c r="O15" s="2"/>
      <c r="P15" s="2"/>
      <c r="Q15" s="2"/>
      <c r="R15" s="2"/>
      <c r="S15" s="1"/>
    </row>
    <row r="16" spans="1:19" ht="15.75">
      <c r="A16" s="30" t="s">
        <v>92</v>
      </c>
      <c r="B16" s="22">
        <v>7.2877</v>
      </c>
      <c r="C16" s="31">
        <f t="shared" si="0"/>
        <v>1492.6516933950315</v>
      </c>
      <c r="D16" s="36">
        <f t="shared" si="1"/>
        <v>51.67152139187725</v>
      </c>
      <c r="E16" s="23">
        <v>30</v>
      </c>
      <c r="F16" s="33"/>
      <c r="H16" s="43"/>
      <c r="I16" s="36"/>
      <c r="K16" s="3"/>
      <c r="L16" s="2"/>
      <c r="M16" s="3"/>
      <c r="N16" s="15"/>
      <c r="O16" s="3"/>
      <c r="P16" s="11"/>
      <c r="Q16" s="2"/>
      <c r="R16" s="2"/>
      <c r="S16" s="3"/>
    </row>
    <row r="17" spans="1:19" ht="15.75">
      <c r="A17" s="30" t="s">
        <v>93</v>
      </c>
      <c r="B17" s="22">
        <v>7.2909</v>
      </c>
      <c r="C17" s="31">
        <f t="shared" si="0"/>
        <v>1495.0104670933351</v>
      </c>
      <c r="D17" s="36">
        <f t="shared" si="1"/>
        <v>51.876861013079555</v>
      </c>
      <c r="E17" s="23">
        <v>30</v>
      </c>
      <c r="F17" s="33"/>
      <c r="H17" s="43"/>
      <c r="I17" s="36"/>
      <c r="J17" s="3"/>
      <c r="K17" s="3"/>
      <c r="L17" s="2"/>
      <c r="M17" s="3"/>
      <c r="N17" s="9"/>
      <c r="O17" s="13"/>
      <c r="P17" s="11"/>
      <c r="Q17" s="2"/>
      <c r="R17" s="2"/>
      <c r="S17" s="13"/>
    </row>
    <row r="18" spans="1:19" ht="15.75">
      <c r="A18" s="30" t="s">
        <v>94</v>
      </c>
      <c r="B18" s="22">
        <v>7.2896</v>
      </c>
      <c r="C18" s="31">
        <f t="shared" si="0"/>
        <v>1494.0520903913425</v>
      </c>
      <c r="D18" s="36">
        <f t="shared" si="1"/>
        <v>51.793430920104626</v>
      </c>
      <c r="E18" s="23">
        <v>30</v>
      </c>
      <c r="F18" s="33"/>
      <c r="H18" s="43"/>
      <c r="I18" s="36"/>
      <c r="J18" s="3"/>
      <c r="K18" s="3"/>
      <c r="L18" s="2"/>
      <c r="M18" s="3"/>
      <c r="N18" s="15"/>
      <c r="O18" s="16"/>
      <c r="P18" s="11"/>
      <c r="Q18" s="2"/>
      <c r="R18" s="2"/>
      <c r="S18" s="16"/>
    </row>
    <row r="19" spans="1:25" ht="15.75">
      <c r="A19" s="30" t="s">
        <v>95</v>
      </c>
      <c r="B19" s="22">
        <v>7.2879</v>
      </c>
      <c r="C19" s="31">
        <f t="shared" si="0"/>
        <v>1492.7990864142382</v>
      </c>
      <c r="D19" s="36">
        <f t="shared" si="1"/>
        <v>51.68435247726434</v>
      </c>
      <c r="E19" s="23">
        <v>30</v>
      </c>
      <c r="F19" s="33"/>
      <c r="H19" s="43"/>
      <c r="I19" s="36"/>
      <c r="J19" s="3"/>
      <c r="K19" s="3"/>
      <c r="L19" s="2"/>
      <c r="M19" s="3"/>
      <c r="N19" s="9"/>
      <c r="O19" s="13"/>
      <c r="P19" s="11"/>
      <c r="Q19" s="2"/>
      <c r="R19" s="2"/>
      <c r="S19" s="13"/>
      <c r="T19" s="8"/>
      <c r="U19" s="14"/>
      <c r="V19" s="14"/>
      <c r="W19" s="14"/>
      <c r="X19" s="14"/>
      <c r="Y19" s="14"/>
    </row>
    <row r="20" spans="1:25" ht="15.75">
      <c r="A20" s="30" t="s">
        <v>96</v>
      </c>
      <c r="B20" s="22">
        <v>7.2919</v>
      </c>
      <c r="C20" s="31">
        <f t="shared" si="0"/>
        <v>1495.7477962326138</v>
      </c>
      <c r="D20" s="36">
        <f t="shared" si="1"/>
        <v>51.94104813127144</v>
      </c>
      <c r="E20" s="23">
        <v>30</v>
      </c>
      <c r="F20" s="33"/>
      <c r="H20" s="43"/>
      <c r="I20" s="36"/>
      <c r="J20" s="3"/>
      <c r="K20" s="3"/>
      <c r="L20" s="2"/>
      <c r="M20" s="3"/>
      <c r="N20" s="15"/>
      <c r="O20" s="16"/>
      <c r="P20" s="11"/>
      <c r="Q20" s="2"/>
      <c r="R20" s="2"/>
      <c r="S20" s="16"/>
      <c r="T20" s="10"/>
      <c r="U20" s="15"/>
      <c r="V20" s="15"/>
      <c r="W20" s="15"/>
      <c r="X20" s="15"/>
      <c r="Y20" s="15"/>
    </row>
    <row r="21" spans="1:25" ht="15.75">
      <c r="A21" s="30" t="s">
        <v>97</v>
      </c>
      <c r="B21" s="22">
        <v>7.2804</v>
      </c>
      <c r="C21" s="31">
        <f t="shared" si="0"/>
        <v>1487.2746164394655</v>
      </c>
      <c r="D21" s="36">
        <f t="shared" si="1"/>
        <v>51.203427760841066</v>
      </c>
      <c r="E21" s="23">
        <v>30</v>
      </c>
      <c r="F21" s="33"/>
      <c r="H21" s="43"/>
      <c r="I21" s="36"/>
      <c r="J21" s="3"/>
      <c r="K21" s="3"/>
      <c r="L21" s="2"/>
      <c r="M21" s="3"/>
      <c r="N21" s="9"/>
      <c r="O21" s="13"/>
      <c r="P21" s="11"/>
      <c r="Q21" s="2"/>
      <c r="R21" s="2"/>
      <c r="S21" s="13"/>
      <c r="T21" s="18"/>
      <c r="U21" s="15"/>
      <c r="V21" s="16"/>
      <c r="W21" s="17"/>
      <c r="X21" s="15"/>
      <c r="Y21" s="15"/>
    </row>
    <row r="22" spans="1:25" ht="15.75">
      <c r="A22" s="30" t="s">
        <v>98</v>
      </c>
      <c r="B22" s="22">
        <v>7.2836</v>
      </c>
      <c r="C22" s="31">
        <f t="shared" si="0"/>
        <v>1489.6310279016154</v>
      </c>
      <c r="D22" s="36">
        <f t="shared" si="1"/>
        <v>51.40856174100314</v>
      </c>
      <c r="E22" s="23">
        <v>30</v>
      </c>
      <c r="F22" s="33"/>
      <c r="H22" s="43"/>
      <c r="I22" s="36"/>
      <c r="J22" s="3"/>
      <c r="K22" s="3"/>
      <c r="L22" s="2"/>
      <c r="M22" s="3"/>
      <c r="N22" s="15"/>
      <c r="O22" s="3"/>
      <c r="P22" s="11"/>
      <c r="Q22" s="2"/>
      <c r="R22" s="2"/>
      <c r="S22" s="3"/>
      <c r="T22" s="18"/>
      <c r="U22" s="15"/>
      <c r="V22" s="16"/>
      <c r="W22" s="17"/>
      <c r="X22" s="15"/>
      <c r="Y22" s="15"/>
    </row>
    <row r="23" spans="1:25" ht="15.75">
      <c r="A23" s="30" t="s">
        <v>99</v>
      </c>
      <c r="B23" s="22">
        <v>7.2835</v>
      </c>
      <c r="C23" s="31">
        <f t="shared" si="0"/>
        <v>1489.5573743693396</v>
      </c>
      <c r="D23" s="36">
        <f t="shared" si="1"/>
        <v>51.40214993963848</v>
      </c>
      <c r="E23" s="23">
        <v>30</v>
      </c>
      <c r="F23" s="33"/>
      <c r="H23" s="43"/>
      <c r="I23" s="36"/>
      <c r="J23" s="3"/>
      <c r="K23" s="3"/>
      <c r="L23" s="2"/>
      <c r="M23" s="3"/>
      <c r="N23" s="9"/>
      <c r="O23" s="13"/>
      <c r="P23" s="11"/>
      <c r="Q23" s="2"/>
      <c r="R23" s="2"/>
      <c r="S23" s="13"/>
      <c r="T23" s="18"/>
      <c r="U23" s="15"/>
      <c r="V23" s="16"/>
      <c r="W23" s="17"/>
      <c r="X23" s="15"/>
      <c r="Y23" s="15"/>
    </row>
    <row r="24" spans="1:25" ht="15.75">
      <c r="A24" s="30" t="s">
        <v>100</v>
      </c>
      <c r="B24" s="22">
        <v>7.2858</v>
      </c>
      <c r="C24" s="31">
        <f t="shared" si="0"/>
        <v>1491.2516614531946</v>
      </c>
      <c r="D24" s="36">
        <f t="shared" si="1"/>
        <v>51.54964364293733</v>
      </c>
      <c r="E24" s="23">
        <v>30</v>
      </c>
      <c r="F24" s="33"/>
      <c r="H24" s="43"/>
      <c r="I24" s="36"/>
      <c r="J24" s="3"/>
      <c r="K24" s="3"/>
      <c r="L24" s="2"/>
      <c r="M24" s="3"/>
      <c r="N24" s="15"/>
      <c r="O24" s="16"/>
      <c r="P24" s="11"/>
      <c r="Q24" s="2"/>
      <c r="R24" s="2"/>
      <c r="S24" s="3"/>
      <c r="T24" s="18"/>
      <c r="U24" s="15"/>
      <c r="V24" s="16"/>
      <c r="W24" s="17"/>
      <c r="X24" s="15"/>
      <c r="Y24" s="15"/>
    </row>
    <row r="25" spans="1:25" ht="15.75">
      <c r="A25" s="30" t="s">
        <v>101</v>
      </c>
      <c r="B25" s="22">
        <v>7.2872</v>
      </c>
      <c r="C25" s="31">
        <f t="shared" si="0"/>
        <v>1492.2832285435604</v>
      </c>
      <c r="D25" s="36">
        <f t="shared" si="1"/>
        <v>51.63944521895661</v>
      </c>
      <c r="E25" s="23">
        <v>30</v>
      </c>
      <c r="F25" s="33"/>
      <c r="H25" s="43"/>
      <c r="I25" s="36"/>
      <c r="J25" s="3"/>
      <c r="K25" s="3"/>
      <c r="L25" s="2"/>
      <c r="M25" s="3"/>
      <c r="N25" s="9"/>
      <c r="O25" s="13"/>
      <c r="P25" s="11"/>
      <c r="Q25" s="2"/>
      <c r="R25" s="2"/>
      <c r="S25" s="13"/>
      <c r="T25" s="18"/>
      <c r="U25" s="15"/>
      <c r="V25" s="16"/>
      <c r="W25" s="17"/>
      <c r="X25" s="15"/>
      <c r="Y25" s="15"/>
    </row>
    <row r="26" spans="1:25" ht="15.75">
      <c r="A26" s="30" t="s">
        <v>102</v>
      </c>
      <c r="B26" s="22">
        <v>7.2828</v>
      </c>
      <c r="C26" s="31">
        <f t="shared" si="0"/>
        <v>1489.0418279578798</v>
      </c>
      <c r="D26" s="36">
        <f t="shared" si="1"/>
        <v>51.35726979496097</v>
      </c>
      <c r="E26" s="23">
        <v>30</v>
      </c>
      <c r="F26" s="33"/>
      <c r="H26" s="43"/>
      <c r="I26" s="36"/>
      <c r="J26" s="3"/>
      <c r="K26" s="3"/>
      <c r="L26" s="2"/>
      <c r="M26" s="3"/>
      <c r="N26" s="15"/>
      <c r="O26" s="3"/>
      <c r="P26" s="11"/>
      <c r="Q26" s="2"/>
      <c r="R26" s="2"/>
      <c r="S26" s="3"/>
      <c r="T26" s="18"/>
      <c r="U26" s="15"/>
      <c r="V26" s="16"/>
      <c r="W26" s="17"/>
      <c r="X26" s="15"/>
      <c r="Y26" s="15"/>
    </row>
    <row r="27" spans="1:25" ht="15.75">
      <c r="A27" s="30" t="s">
        <v>103</v>
      </c>
      <c r="B27" s="22">
        <v>7.2852</v>
      </c>
      <c r="C27" s="31">
        <f t="shared" si="0"/>
        <v>1490.8096219454828</v>
      </c>
      <c r="D27" s="36">
        <f t="shared" si="1"/>
        <v>51.5111625350908</v>
      </c>
      <c r="E27" s="23">
        <v>30</v>
      </c>
      <c r="T27" s="18"/>
      <c r="U27" s="15"/>
      <c r="V27" s="16"/>
      <c r="W27" s="17"/>
      <c r="X27" s="15"/>
      <c r="Y27" s="15"/>
    </row>
    <row r="28" spans="1:25" ht="15.75">
      <c r="A28" s="30" t="s">
        <v>104</v>
      </c>
      <c r="B28" s="22">
        <v>7.2832</v>
      </c>
      <c r="C28" s="31">
        <f t="shared" si="0"/>
        <v>1489.3364198398976</v>
      </c>
      <c r="D28" s="36">
        <f t="shared" si="1"/>
        <v>51.38291506373191</v>
      </c>
      <c r="E28" s="23">
        <v>30</v>
      </c>
      <c r="H28" s="38"/>
      <c r="N28" s="10"/>
      <c r="T28" s="18"/>
      <c r="U28" s="15"/>
      <c r="V28" s="16"/>
      <c r="W28" s="17"/>
      <c r="X28" s="15"/>
      <c r="Y28" s="15"/>
    </row>
    <row r="29" spans="1:25" ht="15.75">
      <c r="A29" s="30" t="s">
        <v>105</v>
      </c>
      <c r="B29" s="22">
        <v>7.2689</v>
      </c>
      <c r="C29" s="31">
        <f t="shared" si="0"/>
        <v>1478.8148101793388</v>
      </c>
      <c r="D29" s="36">
        <f t="shared" si="1"/>
        <v>50.46697160391994</v>
      </c>
      <c r="E29" s="23">
        <v>30</v>
      </c>
      <c r="H29" s="43"/>
      <c r="I29" s="36"/>
      <c r="J29" s="3"/>
      <c r="K29" s="3"/>
      <c r="L29" s="2"/>
      <c r="M29" s="2"/>
      <c r="N29" s="9"/>
      <c r="O29" s="2"/>
      <c r="P29" s="2"/>
      <c r="Q29" s="2"/>
      <c r="R29" s="2"/>
      <c r="S29" s="1"/>
      <c r="T29" s="13"/>
      <c r="U29" s="15"/>
      <c r="V29" s="16"/>
      <c r="W29" s="17"/>
      <c r="X29" s="15"/>
      <c r="Y29" s="15"/>
    </row>
    <row r="30" spans="1:25" ht="15.75">
      <c r="A30" s="30" t="s">
        <v>106</v>
      </c>
      <c r="B30" s="22">
        <v>7.2741</v>
      </c>
      <c r="C30" s="31">
        <f t="shared" si="0"/>
        <v>1482.6384574828146</v>
      </c>
      <c r="D30" s="36">
        <f t="shared" si="1"/>
        <v>50.79983367096418</v>
      </c>
      <c r="E30" s="23">
        <v>30</v>
      </c>
      <c r="G30" s="36"/>
      <c r="H30" s="43"/>
      <c r="I30" s="36"/>
      <c r="J30" s="3"/>
      <c r="K30" s="3"/>
      <c r="L30" s="2"/>
      <c r="M30" s="3"/>
      <c r="N30" s="15"/>
      <c r="O30" s="3"/>
      <c r="P30" s="11"/>
      <c r="Q30" s="2"/>
      <c r="R30" s="2"/>
      <c r="S30" s="3"/>
      <c r="T30" s="13"/>
      <c r="U30" s="15"/>
      <c r="V30" s="16"/>
      <c r="W30" s="17"/>
      <c r="X30" s="15"/>
      <c r="Y30" s="15"/>
    </row>
    <row r="31" spans="1:25" ht="15.75">
      <c r="A31" s="30" t="s">
        <v>107</v>
      </c>
      <c r="B31" s="22">
        <v>7.2842</v>
      </c>
      <c r="C31" s="31">
        <f t="shared" si="0"/>
        <v>1490.0729703311292</v>
      </c>
      <c r="D31" s="36">
        <f t="shared" si="1"/>
        <v>51.447034397848036</v>
      </c>
      <c r="E31" s="23">
        <v>30</v>
      </c>
      <c r="G31" s="36"/>
      <c r="H31" s="43"/>
      <c r="I31" s="36"/>
      <c r="J31" s="3"/>
      <c r="K31" s="3"/>
      <c r="L31" s="2"/>
      <c r="M31" s="3"/>
      <c r="N31" s="9"/>
      <c r="O31" s="13"/>
      <c r="P31" s="11"/>
      <c r="Q31" s="2"/>
      <c r="R31" s="2"/>
      <c r="S31" s="13"/>
      <c r="T31" s="13"/>
      <c r="U31" s="15"/>
      <c r="V31" s="16"/>
      <c r="W31" s="17"/>
      <c r="X31" s="15"/>
      <c r="Y31" s="15"/>
    </row>
    <row r="32" spans="1:19" ht="15.75">
      <c r="A32" s="30" t="s">
        <v>108</v>
      </c>
      <c r="B32" s="22">
        <v>7.2778</v>
      </c>
      <c r="C32" s="31">
        <f t="shared" si="0"/>
        <v>1485.3607945948163</v>
      </c>
      <c r="D32" s="36">
        <f t="shared" si="1"/>
        <v>51.03682277753487</v>
      </c>
      <c r="E32" s="23">
        <v>30</v>
      </c>
      <c r="G32" s="36"/>
      <c r="H32" s="43"/>
      <c r="I32" s="36"/>
      <c r="J32" s="3"/>
      <c r="K32" s="3"/>
      <c r="L32" s="2"/>
      <c r="M32" s="3"/>
      <c r="N32" s="15"/>
      <c r="O32" s="16"/>
      <c r="P32" s="11"/>
      <c r="Q32" s="2"/>
      <c r="R32" s="2"/>
      <c r="S32" s="16"/>
    </row>
    <row r="33" spans="1:19" ht="15.75">
      <c r="A33" s="30"/>
      <c r="C33" s="31"/>
      <c r="D33" s="36"/>
      <c r="G33" s="36"/>
      <c r="H33" s="43"/>
      <c r="I33" s="36"/>
      <c r="J33" s="3"/>
      <c r="K33" s="3"/>
      <c r="L33" s="2"/>
      <c r="M33" s="3"/>
      <c r="N33" s="9"/>
      <c r="O33" s="13"/>
      <c r="P33" s="11"/>
      <c r="Q33" s="2"/>
      <c r="R33" s="2"/>
      <c r="S33" s="13"/>
    </row>
    <row r="34" spans="1:19" ht="15.75">
      <c r="A34" s="34"/>
      <c r="C34" s="31"/>
      <c r="D34" s="36"/>
      <c r="G34" s="36"/>
      <c r="H34" s="43"/>
      <c r="I34" s="36"/>
      <c r="J34" s="3"/>
      <c r="K34" s="3"/>
      <c r="L34" s="2"/>
      <c r="M34" s="3"/>
      <c r="N34" s="15"/>
      <c r="O34" s="16"/>
      <c r="P34" s="11"/>
      <c r="Q34" s="2"/>
      <c r="R34" s="2"/>
      <c r="S34" s="16"/>
    </row>
    <row r="35" spans="1:19" ht="15.75">
      <c r="A35" s="30"/>
      <c r="C35" s="31"/>
      <c r="D35" s="36"/>
      <c r="G35" s="36"/>
      <c r="H35" s="43"/>
      <c r="I35" s="36"/>
      <c r="J35" s="3"/>
      <c r="K35" s="3"/>
      <c r="L35" s="2"/>
      <c r="M35" s="3"/>
      <c r="N35" s="9"/>
      <c r="O35" s="13"/>
      <c r="P35" s="11"/>
      <c r="Q35" s="2"/>
      <c r="R35" s="2"/>
      <c r="S35" s="13"/>
    </row>
    <row r="36" spans="1:19" ht="15.75">
      <c r="A36" s="30"/>
      <c r="C36" s="31"/>
      <c r="D36" s="36"/>
      <c r="G36" s="36"/>
      <c r="H36" s="43"/>
      <c r="I36" s="36"/>
      <c r="J36" s="3"/>
      <c r="K36" s="3"/>
      <c r="L36" s="2"/>
      <c r="M36" s="3"/>
      <c r="N36" s="15"/>
      <c r="O36" s="3"/>
      <c r="P36" s="11"/>
      <c r="Q36" s="2"/>
      <c r="R36" s="2"/>
      <c r="S36" s="3"/>
    </row>
    <row r="37" spans="1:19" ht="15.75">
      <c r="A37" s="30"/>
      <c r="C37" s="31"/>
      <c r="D37" s="36"/>
      <c r="G37" s="36"/>
      <c r="H37" s="43"/>
      <c r="I37" s="36"/>
      <c r="J37" s="3"/>
      <c r="K37" s="3"/>
      <c r="L37" s="2"/>
      <c r="M37" s="3"/>
      <c r="N37" s="9"/>
      <c r="O37" s="13"/>
      <c r="P37" s="11"/>
      <c r="Q37" s="2"/>
      <c r="R37" s="2"/>
      <c r="S37" s="13"/>
    </row>
    <row r="38" spans="1:19" ht="15.75">
      <c r="A38" s="30"/>
      <c r="C38" s="31"/>
      <c r="D38" s="36"/>
      <c r="G38" s="36"/>
      <c r="H38" s="43"/>
      <c r="I38" s="36"/>
      <c r="J38" s="3"/>
      <c r="K38" s="3"/>
      <c r="L38" s="2"/>
      <c r="M38" s="3"/>
      <c r="N38" s="15"/>
      <c r="O38" s="16"/>
      <c r="P38" s="11"/>
      <c r="Q38" s="2"/>
      <c r="R38" s="2"/>
      <c r="S38" s="3"/>
    </row>
    <row r="39" spans="1:19" ht="15.75">
      <c r="A39" s="30"/>
      <c r="C39" s="31"/>
      <c r="D39" s="36"/>
      <c r="G39" s="36"/>
      <c r="H39" s="43"/>
      <c r="I39" s="36"/>
      <c r="J39" s="3"/>
      <c r="K39" s="3"/>
      <c r="L39" s="2"/>
      <c r="M39" s="3"/>
      <c r="N39" s="9"/>
      <c r="O39" s="13"/>
      <c r="P39" s="11"/>
      <c r="Q39" s="2"/>
      <c r="R39" s="2"/>
      <c r="S39" s="13"/>
    </row>
    <row r="40" spans="1:19" ht="15.75">
      <c r="A40" s="30"/>
      <c r="C40" s="31"/>
      <c r="D40" s="36"/>
      <c r="G40" s="36"/>
      <c r="H40" s="43"/>
      <c r="I40" s="36"/>
      <c r="J40" s="3"/>
      <c r="K40" s="3"/>
      <c r="L40" s="2"/>
      <c r="M40" s="3"/>
      <c r="N40" s="15"/>
      <c r="O40" s="3"/>
      <c r="P40" s="11"/>
      <c r="Q40" s="2"/>
      <c r="R40" s="2"/>
      <c r="S40" s="3"/>
    </row>
    <row r="41" spans="1:7" ht="15">
      <c r="A41" s="30"/>
      <c r="G41" s="36"/>
    </row>
    <row r="42" spans="1:7" ht="15">
      <c r="A42" s="30"/>
      <c r="G42" s="36"/>
    </row>
    <row r="43" ht="15">
      <c r="G43" s="36"/>
    </row>
    <row r="44" ht="15">
      <c r="G44" s="36"/>
    </row>
    <row r="45" ht="15">
      <c r="G45" s="36"/>
    </row>
    <row r="46" ht="15">
      <c r="G46" s="36"/>
    </row>
    <row r="47" ht="15">
      <c r="G47" s="36"/>
    </row>
    <row r="48" ht="15">
      <c r="G48" s="36"/>
    </row>
    <row r="49" ht="15">
      <c r="G49" s="36"/>
    </row>
    <row r="50" ht="15">
      <c r="G50" s="36"/>
    </row>
    <row r="51" ht="15">
      <c r="G51" s="36"/>
    </row>
    <row r="52" ht="15">
      <c r="G52" s="36"/>
    </row>
    <row r="53" spans="6:7" ht="15">
      <c r="F53" s="39"/>
      <c r="G53" s="36"/>
    </row>
    <row r="54" ht="15">
      <c r="G54" s="36"/>
    </row>
    <row r="55" ht="15">
      <c r="G55" s="36"/>
    </row>
    <row r="56" ht="15">
      <c r="G56" s="36"/>
    </row>
    <row r="57" ht="15">
      <c r="G57" s="36"/>
    </row>
    <row r="58" ht="15">
      <c r="G58" s="36"/>
    </row>
    <row r="59" ht="15">
      <c r="G59" s="36"/>
    </row>
    <row r="60" ht="15">
      <c r="G60" s="36"/>
    </row>
    <row r="61" ht="15">
      <c r="G61" s="36"/>
    </row>
    <row r="62" ht="15">
      <c r="G62" s="36"/>
    </row>
    <row r="63" ht="15">
      <c r="G63" s="36"/>
    </row>
    <row r="64" ht="15">
      <c r="G64" s="36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5" r:id="rId1"/>
  <headerFooter alignWithMargins="0">
    <oddHeader>&amp;CRegister: &amp;A&amp;RDatum: &amp;D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8"/>
  <sheetViews>
    <sheetView zoomScale="87" zoomScaleNormal="87" workbookViewId="0" topLeftCell="H1">
      <selection activeCell="AE13" sqref="AE13"/>
    </sheetView>
  </sheetViews>
  <sheetFormatPr defaultColWidth="11.5546875" defaultRowHeight="15"/>
  <cols>
    <col min="1" max="1" width="10.88671875" style="21" bestFit="1" customWidth="1"/>
    <col min="2" max="2" width="18.6640625" style="22" bestFit="1" customWidth="1"/>
    <col min="3" max="3" width="9.5546875" style="21" bestFit="1" customWidth="1"/>
    <col min="4" max="4" width="13.5546875" style="37" bestFit="1" customWidth="1"/>
    <col min="5" max="5" width="11.21484375" style="40" bestFit="1" customWidth="1"/>
    <col min="6" max="6" width="11.21484375" style="30" bestFit="1" customWidth="1"/>
    <col min="7" max="7" width="6.88671875" style="21" customWidth="1"/>
    <col min="8" max="8" width="7.77734375" style="21" customWidth="1"/>
    <col min="9" max="9" width="7.88671875" style="21" customWidth="1"/>
    <col min="10" max="10" width="7.88671875" style="0" customWidth="1"/>
    <col min="11" max="13" width="8.88671875" style="0" customWidth="1"/>
    <col min="14" max="17" width="9.4453125" style="0" customWidth="1"/>
    <col min="18" max="19" width="10.4453125" style="0" customWidth="1"/>
    <col min="20" max="20" width="9.10546875" style="0" customWidth="1"/>
    <col min="21" max="23" width="7.88671875" style="0" customWidth="1"/>
    <col min="24" max="24" width="8.88671875" style="0" bestFit="1" customWidth="1"/>
    <col min="25" max="25" width="8.88671875" style="0" customWidth="1"/>
    <col min="26" max="26" width="12.10546875" style="0" bestFit="1" customWidth="1"/>
    <col min="27" max="27" width="9.4453125" style="0" customWidth="1"/>
    <col min="28" max="30" width="12.10546875" style="0" bestFit="1" customWidth="1"/>
  </cols>
  <sheetData>
    <row r="1" spans="1:36" ht="15.75">
      <c r="A1" s="25" t="s">
        <v>32</v>
      </c>
      <c r="B1" s="26" t="s">
        <v>33</v>
      </c>
      <c r="C1" s="25" t="s">
        <v>34</v>
      </c>
      <c r="D1" s="38" t="s">
        <v>19</v>
      </c>
      <c r="E1" s="38" t="s">
        <v>21</v>
      </c>
      <c r="H1" s="62" t="s">
        <v>232</v>
      </c>
      <c r="I1" s="62"/>
      <c r="J1" s="62"/>
      <c r="K1" s="62"/>
      <c r="L1" s="62"/>
      <c r="M1" s="25"/>
      <c r="N1" s="63" t="s">
        <v>233</v>
      </c>
      <c r="O1" s="63"/>
      <c r="P1" s="63"/>
      <c r="Q1" s="63"/>
      <c r="R1" s="63"/>
      <c r="S1" s="10"/>
      <c r="T1" s="64" t="s">
        <v>234</v>
      </c>
      <c r="U1" s="64"/>
      <c r="V1" s="64"/>
      <c r="W1" s="64"/>
      <c r="X1" s="64"/>
      <c r="Y1" s="13"/>
      <c r="Z1" s="64" t="s">
        <v>240</v>
      </c>
      <c r="AA1" s="64"/>
      <c r="AB1" s="64"/>
      <c r="AC1" s="64"/>
      <c r="AD1" s="64"/>
      <c r="AE1" s="3"/>
      <c r="AF1" s="3"/>
      <c r="AG1" s="3"/>
      <c r="AH1" s="3"/>
      <c r="AI1" s="3"/>
      <c r="AJ1" s="3"/>
    </row>
    <row r="2" spans="1:36" ht="15.75">
      <c r="A2" s="25" t="s">
        <v>29</v>
      </c>
      <c r="B2" s="26" t="s">
        <v>36</v>
      </c>
      <c r="C2" s="25" t="s">
        <v>37</v>
      </c>
      <c r="D2" s="38" t="s">
        <v>26</v>
      </c>
      <c r="E2" s="43" t="s">
        <v>38</v>
      </c>
      <c r="F2" s="25" t="s">
        <v>35</v>
      </c>
      <c r="G2" s="43" t="s">
        <v>120</v>
      </c>
      <c r="H2" s="43" t="s">
        <v>224</v>
      </c>
      <c r="I2" s="43" t="s">
        <v>226</v>
      </c>
      <c r="J2" s="13" t="s">
        <v>225</v>
      </c>
      <c r="K2" s="13" t="s">
        <v>227</v>
      </c>
      <c r="L2" s="13" t="s">
        <v>228</v>
      </c>
      <c r="M2" s="13" t="s">
        <v>248</v>
      </c>
      <c r="N2" s="28" t="s">
        <v>164</v>
      </c>
      <c r="O2" s="28" t="s">
        <v>170</v>
      </c>
      <c r="P2" s="28" t="s">
        <v>231</v>
      </c>
      <c r="Q2" s="28" t="s">
        <v>230</v>
      </c>
      <c r="R2" s="28" t="s">
        <v>229</v>
      </c>
      <c r="S2" s="13" t="s">
        <v>248</v>
      </c>
      <c r="T2" s="43" t="s">
        <v>235</v>
      </c>
      <c r="U2" s="38" t="s">
        <v>237</v>
      </c>
      <c r="V2" s="43" t="s">
        <v>236</v>
      </c>
      <c r="W2" s="38" t="s">
        <v>239</v>
      </c>
      <c r="X2" s="38" t="s">
        <v>238</v>
      </c>
      <c r="Y2" s="13" t="s">
        <v>248</v>
      </c>
      <c r="Z2" s="28" t="s">
        <v>199</v>
      </c>
      <c r="AA2" s="28" t="s">
        <v>241</v>
      </c>
      <c r="AB2" s="28" t="s">
        <v>242</v>
      </c>
      <c r="AC2" s="28" t="s">
        <v>243</v>
      </c>
      <c r="AD2" s="28" t="s">
        <v>244</v>
      </c>
      <c r="AE2" s="13" t="s">
        <v>248</v>
      </c>
      <c r="AF2" s="3"/>
      <c r="AG2" s="3"/>
      <c r="AH2" s="3"/>
      <c r="AI2" s="3"/>
      <c r="AJ2" s="3"/>
    </row>
    <row r="3" spans="1:36" ht="15.75">
      <c r="A3" s="33" t="s">
        <v>79</v>
      </c>
      <c r="B3" s="31">
        <v>7.274</v>
      </c>
      <c r="C3" s="31">
        <f aca="true" t="shared" si="0" ref="C3:C36">(B3*B3-23.58909986715)/0.01977787018464</f>
        <v>1482.5649000175054</v>
      </c>
      <c r="D3" s="36">
        <f aca="true" t="shared" si="1" ref="D3:D36">(C3-910.440776634+(0.392723556*E3)-(0.000480476*(E3*E3)))/(11.718085636-(0.009253652*E3)+(0.000051896*(E3*E3)))</f>
        <v>50.79919301463002</v>
      </c>
      <c r="E3" s="40">
        <v>30.098</v>
      </c>
      <c r="F3" s="25"/>
      <c r="G3" s="45">
        <v>6</v>
      </c>
      <c r="H3" s="44">
        <v>59.12756163317546</v>
      </c>
      <c r="I3" s="44">
        <v>58.63126482818089</v>
      </c>
      <c r="J3" s="16">
        <v>59.11851330083952</v>
      </c>
      <c r="K3" s="16">
        <v>58.5968243816692</v>
      </c>
      <c r="L3" s="16">
        <v>58.92956441685711</v>
      </c>
      <c r="M3" s="16">
        <f aca="true" t="shared" si="2" ref="M3:M8">AVERAGE(H3:L3)</f>
        <v>58.88074571214444</v>
      </c>
      <c r="N3" s="44">
        <v>59.20786537566158</v>
      </c>
      <c r="O3" s="16">
        <v>58.98697004959802</v>
      </c>
      <c r="P3" s="16">
        <v>59.078810884373304</v>
      </c>
      <c r="Q3" s="16">
        <v>57.782109811625155</v>
      </c>
      <c r="R3" s="16">
        <v>58.44135742367739</v>
      </c>
      <c r="S3" s="58">
        <f aca="true" t="shared" si="3" ref="S3:S9">AVERAGE(N3:R3)</f>
        <v>58.69942270898709</v>
      </c>
      <c r="T3" s="36">
        <v>51.94104813127144</v>
      </c>
      <c r="U3" s="40">
        <v>51.94104813127144</v>
      </c>
      <c r="V3" s="40">
        <v>51.83835296766529</v>
      </c>
      <c r="W3" s="42">
        <v>51.35726979496097</v>
      </c>
      <c r="X3" s="42">
        <v>51.03682277753487</v>
      </c>
      <c r="Y3" s="16">
        <f aca="true" t="shared" si="4" ref="Y3:Y9">AVERAGE(T3:X3)</f>
        <v>51.622908360540805</v>
      </c>
      <c r="Z3" s="3">
        <v>51.29108488666334</v>
      </c>
      <c r="AA3" s="3">
        <v>50.95051545836664</v>
      </c>
      <c r="AB3" s="3">
        <v>51.02542057451998</v>
      </c>
      <c r="AC3" s="3">
        <v>50.42</v>
      </c>
      <c r="AD3" s="3">
        <v>51.65239280506478</v>
      </c>
      <c r="AE3" s="16">
        <f aca="true" t="shared" si="5" ref="AE3:AE9">AVERAGE(Z3:AD3)</f>
        <v>51.067882744922954</v>
      </c>
      <c r="AF3" s="3"/>
      <c r="AG3" s="3"/>
      <c r="AH3" s="3"/>
      <c r="AI3" s="3"/>
      <c r="AJ3" s="3"/>
    </row>
    <row r="4" spans="1:36" ht="15">
      <c r="A4" s="33" t="s">
        <v>80</v>
      </c>
      <c r="B4" s="31">
        <v>7.2883</v>
      </c>
      <c r="C4" s="31">
        <f t="shared" si="0"/>
        <v>1493.093884587427</v>
      </c>
      <c r="D4" s="36">
        <f t="shared" si="1"/>
        <v>51.714640972503474</v>
      </c>
      <c r="E4" s="40">
        <v>30.078</v>
      </c>
      <c r="F4" s="33"/>
      <c r="G4" s="45">
        <v>5</v>
      </c>
      <c r="H4" s="44">
        <v>58.87871684424962</v>
      </c>
      <c r="I4" s="44">
        <v>58.72766644303649</v>
      </c>
      <c r="J4" s="16">
        <v>58.98819580300072</v>
      </c>
      <c r="K4" s="16">
        <v>58.6873377590985</v>
      </c>
      <c r="L4" s="16">
        <v>58.650165523498636</v>
      </c>
      <c r="M4" s="16">
        <f t="shared" si="2"/>
        <v>58.78641647457679</v>
      </c>
      <c r="N4" s="44">
        <v>59.09835742079747</v>
      </c>
      <c r="O4" s="16">
        <v>58.73</v>
      </c>
      <c r="P4" s="16">
        <v>58.78</v>
      </c>
      <c r="Q4" s="54">
        <v>57.83472276609084</v>
      </c>
      <c r="R4" s="54">
        <v>58.2</v>
      </c>
      <c r="S4" s="58">
        <f t="shared" si="3"/>
        <v>58.52861603737766</v>
      </c>
      <c r="T4" s="36">
        <v>51.99240416407616</v>
      </c>
      <c r="U4" s="40">
        <v>51.68435247726434</v>
      </c>
      <c r="V4" s="40">
        <v>51.70359976557954</v>
      </c>
      <c r="W4" s="42">
        <v>51.63944521895661</v>
      </c>
      <c r="X4" s="42">
        <v>51.447034397848036</v>
      </c>
      <c r="Y4" s="16">
        <f t="shared" si="4"/>
        <v>51.69336720474494</v>
      </c>
      <c r="Z4" s="3">
        <v>51.60465115162825</v>
      </c>
      <c r="AA4" s="3">
        <v>50.95051545836664</v>
      </c>
      <c r="AB4" s="3">
        <v>50.26</v>
      </c>
      <c r="AC4" s="3">
        <v>50.47773742731668</v>
      </c>
      <c r="AD4" s="3">
        <v>51.56735988199739</v>
      </c>
      <c r="AE4" s="16">
        <f t="shared" si="5"/>
        <v>50.9720527838618</v>
      </c>
      <c r="AF4" s="3"/>
      <c r="AG4" s="3"/>
      <c r="AH4" s="3"/>
      <c r="AI4" s="3"/>
      <c r="AJ4" s="3"/>
    </row>
    <row r="5" spans="1:36" ht="15">
      <c r="A5" s="33" t="s">
        <v>81</v>
      </c>
      <c r="B5" s="31">
        <v>7.2897</v>
      </c>
      <c r="C5" s="31">
        <f t="shared" si="0"/>
        <v>1494.1258056087236</v>
      </c>
      <c r="D5" s="36">
        <f t="shared" si="1"/>
        <v>51.806849801544914</v>
      </c>
      <c r="E5" s="40">
        <v>30.118</v>
      </c>
      <c r="F5" s="33"/>
      <c r="G5" s="45">
        <v>4</v>
      </c>
      <c r="H5" s="44">
        <v>58.964032648500485</v>
      </c>
      <c r="I5" s="44">
        <v>58.52459337870681</v>
      </c>
      <c r="J5" s="16">
        <v>59.04158354742042</v>
      </c>
      <c r="K5" s="16">
        <v>58.389817873269784</v>
      </c>
      <c r="L5" s="16">
        <v>58.66</v>
      </c>
      <c r="M5" s="16">
        <f t="shared" si="2"/>
        <v>58.716005489579494</v>
      </c>
      <c r="N5" s="44">
        <v>59.14269907299092</v>
      </c>
      <c r="O5" s="16">
        <v>58.96</v>
      </c>
      <c r="P5" s="16">
        <v>58.8</v>
      </c>
      <c r="Q5" s="54">
        <v>57.54</v>
      </c>
      <c r="R5" s="54">
        <v>58.04334893031246</v>
      </c>
      <c r="S5" s="58">
        <f t="shared" si="3"/>
        <v>58.497209600660675</v>
      </c>
      <c r="T5" s="36">
        <v>52.05018643537339</v>
      </c>
      <c r="U5" s="40">
        <v>51.793430920104626</v>
      </c>
      <c r="V5" s="40">
        <v>51.79984809137662</v>
      </c>
      <c r="W5" s="42">
        <v>51.54964364293733</v>
      </c>
      <c r="X5" s="42">
        <v>50.9</v>
      </c>
      <c r="Y5" s="16">
        <f t="shared" si="4"/>
        <v>51.618621817958385</v>
      </c>
      <c r="Z5" s="3">
        <v>51.37441306637434</v>
      </c>
      <c r="AA5" s="3">
        <v>50.51671508553758</v>
      </c>
      <c r="AB5" s="3">
        <v>50.98343978909985</v>
      </c>
      <c r="AC5" s="3">
        <v>50.682754327596946</v>
      </c>
      <c r="AD5" s="3">
        <v>51.75383768974682</v>
      </c>
      <c r="AE5" s="16">
        <f t="shared" si="5"/>
        <v>51.062231991671105</v>
      </c>
      <c r="AF5" s="3"/>
      <c r="AG5" s="3"/>
      <c r="AH5" s="3"/>
      <c r="AI5" s="3"/>
      <c r="AJ5" s="3"/>
    </row>
    <row r="6" spans="1:36" ht="15">
      <c r="A6" s="33" t="s">
        <v>82</v>
      </c>
      <c r="B6" s="31">
        <v>7.2936</v>
      </c>
      <c r="C6" s="31">
        <f t="shared" si="0"/>
        <v>1497.0014878469542</v>
      </c>
      <c r="D6" s="36">
        <f t="shared" si="1"/>
        <v>52.0572039198597</v>
      </c>
      <c r="E6" s="40">
        <v>30.118</v>
      </c>
      <c r="F6" s="33"/>
      <c r="G6" s="45">
        <v>3</v>
      </c>
      <c r="H6" s="44">
        <v>59.11326232689468</v>
      </c>
      <c r="I6" s="50">
        <v>58.46</v>
      </c>
      <c r="J6" s="16">
        <v>58.92431397520314</v>
      </c>
      <c r="K6" s="16">
        <v>58.50107798279426</v>
      </c>
      <c r="L6" s="51">
        <v>58.663817041446435</v>
      </c>
      <c r="M6" s="16">
        <f t="shared" si="2"/>
        <v>58.732494265267704</v>
      </c>
      <c r="N6" s="44">
        <v>58.76951976888654</v>
      </c>
      <c r="O6" s="16">
        <v>58.59880952746933</v>
      </c>
      <c r="P6" s="16">
        <v>58.876876391765265</v>
      </c>
      <c r="Q6" s="16">
        <v>57.19</v>
      </c>
      <c r="R6" s="16">
        <v>57.6</v>
      </c>
      <c r="S6" s="58">
        <f t="shared" si="3"/>
        <v>58.20704113762423</v>
      </c>
      <c r="T6" s="36">
        <v>51.79984809137662</v>
      </c>
      <c r="U6" s="40">
        <v>51.876861013079555</v>
      </c>
      <c r="V6" s="40">
        <v>51.79984809137662</v>
      </c>
      <c r="W6" s="42">
        <v>51.40214993963848</v>
      </c>
      <c r="X6" s="42">
        <v>50.64</v>
      </c>
      <c r="Y6" s="16">
        <f t="shared" si="4"/>
        <v>51.50374142709425</v>
      </c>
      <c r="Z6" s="3">
        <v>51.50263931064202</v>
      </c>
      <c r="AA6" s="3">
        <v>50.9242190233391</v>
      </c>
      <c r="AB6" s="3">
        <v>50.72</v>
      </c>
      <c r="AC6" s="3">
        <v>50.8</v>
      </c>
      <c r="AD6" s="3">
        <v>51.69788871531415</v>
      </c>
      <c r="AE6" s="16">
        <f t="shared" si="5"/>
        <v>51.12894940985906</v>
      </c>
      <c r="AF6" s="3"/>
      <c r="AG6" s="3"/>
      <c r="AH6" s="3"/>
      <c r="AI6" s="3"/>
      <c r="AJ6" s="3"/>
    </row>
    <row r="7" spans="1:36" ht="15">
      <c r="A7" s="33" t="s">
        <v>83</v>
      </c>
      <c r="B7" s="31">
        <v>7.2927</v>
      </c>
      <c r="C7" s="31">
        <f t="shared" si="0"/>
        <v>1496.3377323526852</v>
      </c>
      <c r="D7" s="36">
        <f t="shared" si="1"/>
        <v>51.99882387868948</v>
      </c>
      <c r="E7" s="40">
        <v>30.108</v>
      </c>
      <c r="F7" s="33"/>
      <c r="G7" s="45">
        <v>2</v>
      </c>
      <c r="H7" s="44">
        <v>58.85518852090475</v>
      </c>
      <c r="I7" s="44">
        <v>58.40996814233088</v>
      </c>
      <c r="J7" s="16">
        <v>57.80517648458453</v>
      </c>
      <c r="K7" s="16">
        <v>57.61674126385819</v>
      </c>
      <c r="L7" s="16">
        <v>57.783176456457696</v>
      </c>
      <c r="M7" s="16">
        <f t="shared" si="2"/>
        <v>58.0940501736272</v>
      </c>
      <c r="N7" s="44">
        <v>58.98126033551466</v>
      </c>
      <c r="O7" s="16">
        <v>57.769114466914445</v>
      </c>
      <c r="P7" s="16">
        <v>58.635968526373276</v>
      </c>
      <c r="Q7" s="54">
        <v>56.9</v>
      </c>
      <c r="R7" s="54">
        <v>57.60920936940762</v>
      </c>
      <c r="S7" s="58">
        <f t="shared" si="3"/>
        <v>57.979110539642</v>
      </c>
      <c r="T7" s="36">
        <v>51.7100157044138</v>
      </c>
      <c r="U7" s="40">
        <v>51.67152139187725</v>
      </c>
      <c r="V7" s="40">
        <v>51.427797673284864</v>
      </c>
      <c r="W7" s="42">
        <v>51.28</v>
      </c>
      <c r="X7" s="42">
        <v>50.46</v>
      </c>
      <c r="Y7" s="16">
        <f t="shared" si="4"/>
        <v>51.30986695391518</v>
      </c>
      <c r="Z7" s="3">
        <v>51.49563324593467</v>
      </c>
      <c r="AA7" s="3">
        <v>50.59</v>
      </c>
      <c r="AB7" s="3">
        <v>50.349798641920714</v>
      </c>
      <c r="AC7" s="3">
        <v>50.81753624017452</v>
      </c>
      <c r="AD7" s="3">
        <v>51.15650924822827</v>
      </c>
      <c r="AE7" s="16">
        <f t="shared" si="5"/>
        <v>50.88189547525163</v>
      </c>
      <c r="AF7" s="3"/>
      <c r="AG7" s="3"/>
      <c r="AH7" s="3"/>
      <c r="AI7" s="3"/>
      <c r="AJ7" s="3"/>
    </row>
    <row r="8" spans="1:31" ht="15">
      <c r="A8" s="33" t="s">
        <v>84</v>
      </c>
      <c r="B8" s="31">
        <v>7.2919</v>
      </c>
      <c r="C8" s="31">
        <f t="shared" si="0"/>
        <v>1495.7477962326138</v>
      </c>
      <c r="D8" s="36">
        <f t="shared" si="1"/>
        <v>51.946870979986436</v>
      </c>
      <c r="E8" s="40">
        <v>30.098</v>
      </c>
      <c r="F8" s="33"/>
      <c r="G8" s="45">
        <v>1</v>
      </c>
      <c r="H8" s="44">
        <v>58.462028795573104</v>
      </c>
      <c r="I8" s="44">
        <v>57.96579975011545</v>
      </c>
      <c r="J8" s="16">
        <v>56.38</v>
      </c>
      <c r="K8" s="52">
        <v>56.17</v>
      </c>
      <c r="L8" s="52">
        <v>55.89</v>
      </c>
      <c r="M8" s="16">
        <f t="shared" si="2"/>
        <v>56.97356570913771</v>
      </c>
      <c r="N8" s="44">
        <v>58.07669270905128</v>
      </c>
      <c r="O8" s="16">
        <v>56.28347540620024</v>
      </c>
      <c r="P8" s="16">
        <v>58.4081936063482</v>
      </c>
      <c r="Q8" s="16">
        <v>56.52</v>
      </c>
      <c r="R8" s="16">
        <v>56.63</v>
      </c>
      <c r="S8" s="58">
        <f t="shared" si="3"/>
        <v>57.18367234431995</v>
      </c>
      <c r="T8" s="36">
        <v>51.15</v>
      </c>
      <c r="U8" s="40">
        <v>51.581713653669226</v>
      </c>
      <c r="V8" s="40">
        <v>51.665105981230596</v>
      </c>
      <c r="W8" s="42">
        <v>51.05</v>
      </c>
      <c r="X8" s="42">
        <v>50.56</v>
      </c>
      <c r="Y8" s="16">
        <f t="shared" si="4"/>
        <v>51.201363926979965</v>
      </c>
      <c r="Z8" s="42">
        <v>50.96</v>
      </c>
      <c r="AA8" s="3">
        <v>50.48891935402904</v>
      </c>
      <c r="AB8" s="42">
        <v>50.24</v>
      </c>
      <c r="AC8" s="42">
        <v>50.41919247729987</v>
      </c>
      <c r="AD8" s="42">
        <v>50.36</v>
      </c>
      <c r="AE8" s="16">
        <f t="shared" si="5"/>
        <v>50.49362236626579</v>
      </c>
    </row>
    <row r="9" spans="1:31" ht="15">
      <c r="A9" s="33"/>
      <c r="B9" s="31"/>
      <c r="C9" s="31"/>
      <c r="D9" s="36"/>
      <c r="F9" s="33"/>
      <c r="G9" s="46"/>
      <c r="H9" s="44">
        <f>AVERAGE(H3:H8)</f>
        <v>58.90013179488301</v>
      </c>
      <c r="I9" s="44">
        <f>AVERAGE(I3:I8)</f>
        <v>58.45321542372843</v>
      </c>
      <c r="J9" s="44">
        <f>AVERAGE(J3:J8)</f>
        <v>58.37629718517473</v>
      </c>
      <c r="K9" s="44">
        <f>AVERAGE(K3:K8)</f>
        <v>57.993633210114986</v>
      </c>
      <c r="L9" s="44">
        <f>AVERAGE(L3:L8)</f>
        <v>58.096120573043315</v>
      </c>
      <c r="M9" s="59">
        <f>AVERAGE(H9:L9)</f>
        <v>58.36387963738889</v>
      </c>
      <c r="N9" s="57">
        <f>AVERAGE(N3:N8)</f>
        <v>58.87939911381707</v>
      </c>
      <c r="O9" s="57">
        <f>AVERAGE(O3:O8)</f>
        <v>58.22139490836367</v>
      </c>
      <c r="P9" s="57">
        <f>AVERAGE(P3:P8)</f>
        <v>58.76330823481001</v>
      </c>
      <c r="Q9" s="57">
        <f>AVERAGE(Q3:Q8)</f>
        <v>57.29447209628599</v>
      </c>
      <c r="R9" s="57">
        <f>AVERAGE(R3:R8)</f>
        <v>57.75398595389958</v>
      </c>
      <c r="S9" s="56">
        <f t="shared" si="3"/>
        <v>58.18251206143526</v>
      </c>
      <c r="T9" s="3">
        <f>AVERAGE(T3:T8)</f>
        <v>51.7739170877519</v>
      </c>
      <c r="U9" s="3">
        <f>AVERAGE(U3:U8)</f>
        <v>51.758154597877734</v>
      </c>
      <c r="V9" s="3">
        <f>AVERAGE(V3:V8)</f>
        <v>51.70575876175226</v>
      </c>
      <c r="W9" s="3">
        <f>AVERAGE(W3:W8)</f>
        <v>51.3797514327489</v>
      </c>
      <c r="X9" s="3">
        <f>AVERAGE(X3:X8)</f>
        <v>50.84064286256381</v>
      </c>
      <c r="Y9" s="60">
        <f t="shared" si="4"/>
        <v>51.49164494853892</v>
      </c>
      <c r="Z9" s="42">
        <f>AVERAGE(Z3:Z8)</f>
        <v>51.3714036102071</v>
      </c>
      <c r="AA9" s="42">
        <f>AVERAGE(AA3:AA8)</f>
        <v>50.736814063273165</v>
      </c>
      <c r="AB9" s="42">
        <f>AVERAGE(AB3:AB8)</f>
        <v>50.59644316759009</v>
      </c>
      <c r="AC9" s="42">
        <f>AVERAGE(AC3:AC8)</f>
        <v>50.602870078731335</v>
      </c>
      <c r="AD9" s="42">
        <f>AVERAGE(AD3:AD8)</f>
        <v>51.364664723391904</v>
      </c>
      <c r="AE9" s="60">
        <f t="shared" si="5"/>
        <v>50.93443912863872</v>
      </c>
    </row>
    <row r="10" spans="1:31" ht="15.75">
      <c r="A10" s="33" t="s">
        <v>85</v>
      </c>
      <c r="B10" s="31">
        <v>7.2876</v>
      </c>
      <c r="C10" s="31">
        <f t="shared" si="0"/>
        <v>1492.577998402275</v>
      </c>
      <c r="D10" s="36">
        <f t="shared" si="1"/>
        <v>51.670321906965256</v>
      </c>
      <c r="E10" s="40">
        <v>30.088</v>
      </c>
      <c r="F10" s="33"/>
      <c r="G10" s="46"/>
      <c r="H10" s="46"/>
      <c r="I10" s="44"/>
      <c r="J10" s="17"/>
      <c r="K10" s="15"/>
      <c r="L10" s="15"/>
      <c r="M10" s="16">
        <f>AVERAGE(M3:M8)</f>
        <v>58.363879637388884</v>
      </c>
      <c r="N10" s="16"/>
      <c r="O10" s="15"/>
      <c r="P10" s="16"/>
      <c r="Q10" s="11"/>
      <c r="S10" s="58">
        <f>AVERAGE(S3:S8)</f>
        <v>58.18251206143527</v>
      </c>
      <c r="T10" s="2"/>
      <c r="U10" s="13"/>
      <c r="Y10" s="60">
        <f>AVERAGE(Y3:Y8)</f>
        <v>51.49164494853892</v>
      </c>
      <c r="AE10" s="60">
        <f>AVERAGE(AE3:AE8)</f>
        <v>50.93443912863872</v>
      </c>
    </row>
    <row r="11" spans="1:19" ht="15.75">
      <c r="A11" s="33" t="s">
        <v>86</v>
      </c>
      <c r="B11" s="31">
        <v>7.2839</v>
      </c>
      <c r="C11" s="31">
        <f t="shared" si="0"/>
        <v>1489.8519945658315</v>
      </c>
      <c r="D11" s="36">
        <f t="shared" si="1"/>
        <v>51.43300244477678</v>
      </c>
      <c r="E11" s="40">
        <v>30.088</v>
      </c>
      <c r="F11" s="33"/>
      <c r="G11" s="46"/>
      <c r="H11" s="46"/>
      <c r="I11" s="44"/>
      <c r="J11" s="17"/>
      <c r="K11" s="15"/>
      <c r="L11" s="15"/>
      <c r="M11" s="15"/>
      <c r="N11" s="16"/>
      <c r="O11" s="9"/>
      <c r="P11" s="13"/>
      <c r="S11" s="3">
        <f>M10-S10</f>
        <v>0.1813675759536153</v>
      </c>
    </row>
    <row r="12" spans="1:31" ht="15">
      <c r="A12" s="33" t="s">
        <v>87</v>
      </c>
      <c r="B12" s="31">
        <v>7.2897</v>
      </c>
      <c r="C12" s="31">
        <f t="shared" si="0"/>
        <v>1494.1258056087236</v>
      </c>
      <c r="D12" s="36">
        <f t="shared" si="1"/>
        <v>51.80507035041759</v>
      </c>
      <c r="E12" s="40">
        <v>30.088</v>
      </c>
      <c r="F12" s="33"/>
      <c r="G12" s="46"/>
      <c r="H12" s="46"/>
      <c r="I12" s="44"/>
      <c r="J12" s="17"/>
      <c r="K12" s="15"/>
      <c r="L12" s="15"/>
      <c r="M12" s="3">
        <f>60-M10</f>
        <v>1.6361203626111163</v>
      </c>
      <c r="N12" s="16"/>
      <c r="O12" s="15"/>
      <c r="P12" s="3"/>
      <c r="S12" s="3">
        <f>60-S10</f>
        <v>1.8174879385647316</v>
      </c>
      <c r="Y12" s="3">
        <f>52-Y10</f>
        <v>0.5083550514610806</v>
      </c>
      <c r="AE12" s="3">
        <f>52-AE10</f>
        <v>1.0655608713612779</v>
      </c>
    </row>
    <row r="13" spans="1:31" ht="15">
      <c r="A13" s="33" t="s">
        <v>88</v>
      </c>
      <c r="B13" s="31">
        <v>7.2897</v>
      </c>
      <c r="C13" s="31">
        <f t="shared" si="0"/>
        <v>1494.1258056087236</v>
      </c>
      <c r="D13" s="36">
        <f t="shared" si="1"/>
        <v>51.804477102350866</v>
      </c>
      <c r="E13" s="40">
        <v>30.078</v>
      </c>
      <c r="F13" s="33"/>
      <c r="G13" s="46"/>
      <c r="H13" s="47"/>
      <c r="I13" s="47"/>
      <c r="J13" s="14"/>
      <c r="K13" s="14"/>
      <c r="L13" s="14"/>
      <c r="M13" s="61">
        <f>M10*100/60</f>
        <v>97.27313272898147</v>
      </c>
      <c r="N13" s="14"/>
      <c r="S13" s="61">
        <f>S10*100/60</f>
        <v>96.97085343572546</v>
      </c>
      <c r="Y13" s="61">
        <f>Y10*100/52</f>
        <v>99.02239413180563</v>
      </c>
      <c r="AE13" s="61">
        <f>AE10*100/52</f>
        <v>97.9508444781514</v>
      </c>
    </row>
    <row r="14" spans="1:14" ht="15">
      <c r="A14" s="33" t="s">
        <v>89</v>
      </c>
      <c r="B14" s="31">
        <v>7.2882</v>
      </c>
      <c r="C14" s="31">
        <f t="shared" si="0"/>
        <v>1493.020183527283</v>
      </c>
      <c r="D14" s="36">
        <f t="shared" si="1"/>
        <v>51.708224766347826</v>
      </c>
      <c r="E14" s="40">
        <v>30.078</v>
      </c>
      <c r="F14" s="49" t="s">
        <v>246</v>
      </c>
      <c r="G14" s="46"/>
      <c r="H14" s="47"/>
      <c r="I14" s="47"/>
      <c r="J14" s="14"/>
      <c r="K14" s="14"/>
      <c r="L14" s="14"/>
      <c r="M14" s="14"/>
      <c r="N14" s="14"/>
    </row>
    <row r="15" spans="1:14" ht="15">
      <c r="A15" s="33" t="s">
        <v>90</v>
      </c>
      <c r="B15" s="31">
        <v>7.2903</v>
      </c>
      <c r="C15" s="31">
        <f t="shared" si="0"/>
        <v>1494.5681181488674</v>
      </c>
      <c r="D15" s="36">
        <f t="shared" si="1"/>
        <v>51.842983582953</v>
      </c>
      <c r="E15" s="40">
        <v>30.078</v>
      </c>
      <c r="F15" s="53" t="s">
        <v>247</v>
      </c>
      <c r="G15" s="46"/>
      <c r="H15" s="47"/>
      <c r="I15" s="47"/>
      <c r="J15" s="14"/>
      <c r="K15" s="14"/>
      <c r="L15" s="14"/>
      <c r="M15" s="14"/>
      <c r="N15" s="14"/>
    </row>
    <row r="16" spans="1:14" ht="15">
      <c r="A16" s="33"/>
      <c r="B16" s="31"/>
      <c r="C16" s="31"/>
      <c r="D16" s="36"/>
      <c r="F16" s="55" t="s">
        <v>249</v>
      </c>
      <c r="G16" s="46"/>
      <c r="H16" s="47"/>
      <c r="I16" s="47"/>
      <c r="J16" s="14"/>
      <c r="K16" s="14"/>
      <c r="L16" s="14"/>
      <c r="M16" s="14"/>
      <c r="N16" s="14"/>
    </row>
    <row r="17" spans="1:14" ht="15">
      <c r="A17" s="30" t="s">
        <v>91</v>
      </c>
      <c r="B17" s="22">
        <v>7.2863</v>
      </c>
      <c r="C17" s="31">
        <f t="shared" si="0"/>
        <v>1491.6200555184791</v>
      </c>
      <c r="D17" s="36">
        <f t="shared" si="1"/>
        <v>51.586925659700135</v>
      </c>
      <c r="E17" s="40">
        <v>30.088</v>
      </c>
      <c r="F17" s="33"/>
      <c r="G17" s="46"/>
      <c r="H17" s="47"/>
      <c r="I17" s="47"/>
      <c r="J17" s="14"/>
      <c r="K17" s="14"/>
      <c r="L17" s="14"/>
      <c r="M17" s="14"/>
      <c r="N17" s="14"/>
    </row>
    <row r="18" spans="1:14" ht="15">
      <c r="A18" s="30" t="s">
        <v>92</v>
      </c>
      <c r="B18" s="22">
        <v>7.2877</v>
      </c>
      <c r="C18" s="31">
        <f t="shared" si="0"/>
        <v>1492.6516933950315</v>
      </c>
      <c r="D18" s="36">
        <f t="shared" si="1"/>
        <v>51.67792259907436</v>
      </c>
      <c r="E18" s="40">
        <v>30.108</v>
      </c>
      <c r="G18" s="46"/>
      <c r="H18" s="47"/>
      <c r="I18" s="47"/>
      <c r="J18" s="14"/>
      <c r="K18" s="14"/>
      <c r="L18" s="14"/>
      <c r="M18" s="14"/>
      <c r="N18" s="14"/>
    </row>
    <row r="19" spans="1:14" ht="15">
      <c r="A19" s="30" t="s">
        <v>93</v>
      </c>
      <c r="B19" s="22">
        <v>7.2909</v>
      </c>
      <c r="C19" s="31">
        <f t="shared" si="0"/>
        <v>1495.0104670933351</v>
      </c>
      <c r="D19" s="36">
        <f t="shared" si="1"/>
        <v>51.88327406356076</v>
      </c>
      <c r="E19" s="40">
        <v>30.108</v>
      </c>
      <c r="G19" s="46"/>
      <c r="H19" s="47"/>
      <c r="I19" s="47"/>
      <c r="J19" s="14"/>
      <c r="K19" s="14"/>
      <c r="L19" s="14"/>
      <c r="M19" s="14"/>
      <c r="N19" s="14"/>
    </row>
    <row r="20" spans="1:14" ht="15">
      <c r="A20" s="30" t="s">
        <v>94</v>
      </c>
      <c r="B20" s="22">
        <v>7.2896</v>
      </c>
      <c r="C20" s="31">
        <f t="shared" si="0"/>
        <v>1494.0520903913425</v>
      </c>
      <c r="D20" s="36">
        <f t="shared" si="1"/>
        <v>51.79924604249183</v>
      </c>
      <c r="E20" s="40">
        <v>30.098</v>
      </c>
      <c r="G20" s="46"/>
      <c r="H20" s="47"/>
      <c r="I20" s="47"/>
      <c r="J20" s="14"/>
      <c r="K20" s="14"/>
      <c r="L20" s="14"/>
      <c r="M20" s="14"/>
      <c r="N20" s="14"/>
    </row>
    <row r="21" spans="1:14" ht="15">
      <c r="A21" s="30" t="s">
        <v>95</v>
      </c>
      <c r="B21" s="22">
        <v>7.2879</v>
      </c>
      <c r="C21" s="31">
        <f t="shared" si="0"/>
        <v>1492.7990864142382</v>
      </c>
      <c r="D21" s="36">
        <f t="shared" si="1"/>
        <v>51.69016189045409</v>
      </c>
      <c r="E21" s="40">
        <v>30.098</v>
      </c>
      <c r="G21" s="46"/>
      <c r="H21" s="47"/>
      <c r="I21" s="47"/>
      <c r="J21" s="14"/>
      <c r="K21" s="14"/>
      <c r="L21" s="14"/>
      <c r="M21" s="14"/>
      <c r="N21" s="14"/>
    </row>
    <row r="22" spans="1:14" ht="15">
      <c r="A22" s="30" t="s">
        <v>96</v>
      </c>
      <c r="B22" s="22">
        <v>7.2919</v>
      </c>
      <c r="C22" s="31">
        <f t="shared" si="0"/>
        <v>1495.7477962326138</v>
      </c>
      <c r="D22" s="36">
        <f t="shared" si="1"/>
        <v>51.94568302537391</v>
      </c>
      <c r="E22" s="40">
        <v>30.078</v>
      </c>
      <c r="G22" s="46"/>
      <c r="H22" s="47"/>
      <c r="I22" s="47"/>
      <c r="J22" s="14"/>
      <c r="K22" s="14"/>
      <c r="L22" s="14"/>
      <c r="M22" s="14"/>
      <c r="N22" s="14"/>
    </row>
    <row r="23" spans="1:14" ht="15">
      <c r="A23" s="30"/>
      <c r="C23" s="31"/>
      <c r="D23" s="36"/>
      <c r="G23" s="46"/>
      <c r="H23" s="47"/>
      <c r="I23" s="47"/>
      <c r="J23" s="14"/>
      <c r="K23" s="14"/>
      <c r="L23" s="14"/>
      <c r="M23" s="14"/>
      <c r="N23" s="14"/>
    </row>
    <row r="24" spans="1:14" ht="15">
      <c r="A24" s="30" t="s">
        <v>97</v>
      </c>
      <c r="B24" s="22">
        <v>7.2804</v>
      </c>
      <c r="C24" s="31">
        <f t="shared" si="0"/>
        <v>1487.2746164394655</v>
      </c>
      <c r="D24" s="36">
        <f t="shared" si="1"/>
        <v>51.20980197000522</v>
      </c>
      <c r="E24" s="40">
        <v>30.108</v>
      </c>
      <c r="G24" s="46"/>
      <c r="H24" s="47"/>
      <c r="I24" s="47"/>
      <c r="J24" s="14"/>
      <c r="K24" s="14"/>
      <c r="L24" s="14"/>
      <c r="M24" s="14"/>
      <c r="N24" s="14"/>
    </row>
    <row r="25" spans="1:14" ht="15">
      <c r="A25" s="30" t="s">
        <v>98</v>
      </c>
      <c r="B25" s="22">
        <v>7.2836</v>
      </c>
      <c r="C25" s="31">
        <f t="shared" si="0"/>
        <v>1489.6310279016154</v>
      </c>
      <c r="D25" s="36">
        <f t="shared" si="1"/>
        <v>51.41435671922548</v>
      </c>
      <c r="E25" s="40">
        <v>30.098</v>
      </c>
      <c r="G25" s="46"/>
      <c r="H25" s="47"/>
      <c r="I25" s="47"/>
      <c r="J25" s="14"/>
      <c r="K25" s="14"/>
      <c r="L25" s="14"/>
      <c r="M25" s="14"/>
      <c r="N25" s="14"/>
    </row>
    <row r="26" spans="1:14" ht="15">
      <c r="A26" s="30" t="s">
        <v>99</v>
      </c>
      <c r="B26" s="22">
        <v>7.2835</v>
      </c>
      <c r="C26" s="31">
        <f t="shared" si="0"/>
        <v>1489.5573743693396</v>
      </c>
      <c r="D26" s="36">
        <f t="shared" si="1"/>
        <v>51.407353505605606</v>
      </c>
      <c r="E26" s="40">
        <v>30.088</v>
      </c>
      <c r="G26" s="46"/>
      <c r="H26" s="47"/>
      <c r="I26" s="47"/>
      <c r="J26" s="14"/>
      <c r="K26" s="14"/>
      <c r="L26" s="14"/>
      <c r="M26" s="14"/>
      <c r="N26" s="14"/>
    </row>
    <row r="27" spans="1:14" ht="15">
      <c r="A27" s="30" t="s">
        <v>100</v>
      </c>
      <c r="B27" s="22">
        <v>7.2858</v>
      </c>
      <c r="C27" s="31">
        <f t="shared" si="0"/>
        <v>1491.2516614531946</v>
      </c>
      <c r="D27" s="36">
        <f t="shared" si="1"/>
        <v>51.55603782064448</v>
      </c>
      <c r="E27" s="40">
        <v>30.108</v>
      </c>
      <c r="G27" s="46"/>
      <c r="H27" s="47"/>
      <c r="I27" s="47"/>
      <c r="J27" s="14"/>
      <c r="K27" s="14"/>
      <c r="L27" s="14"/>
      <c r="M27" s="14"/>
      <c r="N27" s="14"/>
    </row>
    <row r="28" spans="1:14" ht="15">
      <c r="A28" s="30" t="s">
        <v>101</v>
      </c>
      <c r="B28" s="22">
        <v>7.2872</v>
      </c>
      <c r="C28" s="31">
        <f t="shared" si="0"/>
        <v>1492.2832285435604</v>
      </c>
      <c r="D28" s="36">
        <f t="shared" si="1"/>
        <v>51.64584457611023</v>
      </c>
      <c r="E28" s="40">
        <v>30.108</v>
      </c>
      <c r="G28" s="46"/>
      <c r="H28" s="47"/>
      <c r="I28" s="47"/>
      <c r="J28" s="14"/>
      <c r="K28" s="14"/>
      <c r="L28" s="14"/>
      <c r="M28" s="14"/>
      <c r="N28" s="14"/>
    </row>
    <row r="29" spans="1:14" ht="15">
      <c r="A29" s="30" t="s">
        <v>102</v>
      </c>
      <c r="B29" s="22">
        <v>7.2828</v>
      </c>
      <c r="C29" s="31">
        <f t="shared" si="0"/>
        <v>1489.0418279578798</v>
      </c>
      <c r="D29" s="36">
        <f t="shared" si="1"/>
        <v>51.36306208854793</v>
      </c>
      <c r="E29" s="40">
        <v>30.098</v>
      </c>
      <c r="G29" s="46"/>
      <c r="H29" s="47"/>
      <c r="I29" s="47"/>
      <c r="J29" s="14"/>
      <c r="K29" s="14"/>
      <c r="L29" s="14"/>
      <c r="M29" s="14"/>
      <c r="N29" s="14"/>
    </row>
    <row r="30" spans="1:14" ht="15">
      <c r="A30" s="30"/>
      <c r="C30" s="31"/>
      <c r="D30" s="36"/>
      <c r="G30" s="46"/>
      <c r="H30" s="47"/>
      <c r="I30" s="47"/>
      <c r="J30" s="14"/>
      <c r="K30" s="14"/>
      <c r="L30" s="14"/>
      <c r="M30" s="14"/>
      <c r="N30" s="14"/>
    </row>
    <row r="31" spans="1:14" ht="15">
      <c r="A31" s="30" t="s">
        <v>103</v>
      </c>
      <c r="B31" s="22">
        <v>7.2852</v>
      </c>
      <c r="C31" s="31">
        <f t="shared" si="0"/>
        <v>1490.8096219454828</v>
      </c>
      <c r="D31" s="36">
        <f t="shared" si="1"/>
        <v>51.51755449333981</v>
      </c>
      <c r="E31" s="40">
        <v>30.108</v>
      </c>
      <c r="G31" s="46"/>
      <c r="H31" s="47"/>
      <c r="I31" s="47"/>
      <c r="J31" s="14"/>
      <c r="K31" s="14"/>
      <c r="L31" s="14"/>
      <c r="M31" s="14"/>
      <c r="N31" s="14"/>
    </row>
    <row r="32" spans="1:14" ht="15">
      <c r="A32" s="30" t="s">
        <v>104</v>
      </c>
      <c r="B32" s="22">
        <v>7.2832</v>
      </c>
      <c r="C32" s="31">
        <f t="shared" si="0"/>
        <v>1489.3364198398976</v>
      </c>
      <c r="D32" s="36">
        <f t="shared" si="1"/>
        <v>51.3887086995997</v>
      </c>
      <c r="E32" s="40">
        <v>30.098</v>
      </c>
      <c r="G32" s="46"/>
      <c r="H32" s="47"/>
      <c r="I32" s="47"/>
      <c r="J32" s="14"/>
      <c r="K32" s="14"/>
      <c r="L32" s="14"/>
      <c r="M32" s="14"/>
      <c r="N32" s="14"/>
    </row>
    <row r="33" spans="1:14" ht="15">
      <c r="A33" s="30" t="s">
        <v>105</v>
      </c>
      <c r="B33" s="22">
        <v>7.2689</v>
      </c>
      <c r="C33" s="31">
        <f t="shared" si="0"/>
        <v>1478.8148101793388</v>
      </c>
      <c r="D33" s="36">
        <f t="shared" si="1"/>
        <v>50.471545080325726</v>
      </c>
      <c r="E33" s="40">
        <v>30.078</v>
      </c>
      <c r="G33" s="46"/>
      <c r="H33" s="47"/>
      <c r="I33" s="47"/>
      <c r="J33" s="14"/>
      <c r="K33" s="14"/>
      <c r="L33" s="14"/>
      <c r="M33" s="14"/>
      <c r="N33" s="14"/>
    </row>
    <row r="34" spans="1:14" ht="15">
      <c r="A34" s="30" t="s">
        <v>106</v>
      </c>
      <c r="B34" s="22">
        <v>7.2741</v>
      </c>
      <c r="C34" s="31">
        <f t="shared" si="0"/>
        <v>1482.6384574828146</v>
      </c>
      <c r="D34" s="36">
        <f t="shared" si="1"/>
        <v>50.8061846022074</v>
      </c>
      <c r="E34" s="40">
        <v>30.108</v>
      </c>
      <c r="G34" s="46"/>
      <c r="H34" s="47"/>
      <c r="I34" s="47"/>
      <c r="J34" s="14"/>
      <c r="K34" s="14"/>
      <c r="L34" s="14"/>
      <c r="M34" s="14"/>
      <c r="N34" s="14"/>
    </row>
    <row r="35" spans="1:14" ht="15">
      <c r="A35" s="30" t="s">
        <v>107</v>
      </c>
      <c r="B35" s="22">
        <v>7.2842</v>
      </c>
      <c r="C35" s="31">
        <f t="shared" si="0"/>
        <v>1490.0729703311292</v>
      </c>
      <c r="D35" s="36">
        <f t="shared" si="1"/>
        <v>51.453422657406335</v>
      </c>
      <c r="E35" s="40">
        <v>30.108</v>
      </c>
      <c r="G35" s="46"/>
      <c r="H35" s="47"/>
      <c r="I35" s="47"/>
      <c r="J35" s="14"/>
      <c r="K35" s="14"/>
      <c r="L35" s="14"/>
      <c r="M35" s="14"/>
      <c r="N35" s="14"/>
    </row>
    <row r="36" spans="1:14" ht="15">
      <c r="A36" s="30" t="s">
        <v>108</v>
      </c>
      <c r="B36" s="22">
        <v>7.2778</v>
      </c>
      <c r="C36" s="31">
        <f t="shared" si="0"/>
        <v>1485.3607945948163</v>
      </c>
      <c r="D36" s="36">
        <f t="shared" si="1"/>
        <v>51.04141999690508</v>
      </c>
      <c r="E36" s="40">
        <v>30.078</v>
      </c>
      <c r="G36" s="46"/>
      <c r="H36" s="47"/>
      <c r="I36" s="47"/>
      <c r="J36" s="14"/>
      <c r="K36" s="14"/>
      <c r="L36" s="14"/>
      <c r="M36" s="14"/>
      <c r="N36" s="14"/>
    </row>
    <row r="37" spans="1:14" ht="15">
      <c r="A37" s="30"/>
      <c r="C37" s="31"/>
      <c r="D37" s="36"/>
      <c r="G37" s="46"/>
      <c r="H37" s="47"/>
      <c r="I37" s="47"/>
      <c r="J37" s="14"/>
      <c r="K37" s="14"/>
      <c r="L37" s="14"/>
      <c r="M37" s="14"/>
      <c r="N37" s="14"/>
    </row>
    <row r="38" spans="1:14" ht="15">
      <c r="A38" s="21" t="s">
        <v>127</v>
      </c>
      <c r="B38" s="22">
        <v>7.2922</v>
      </c>
      <c r="C38" s="31">
        <f aca="true" t="shared" si="6" ref="C38:C43">(B38*B38-23.58909986715)/0.01977787018464</f>
        <v>1495.9690146934063</v>
      </c>
      <c r="D38" s="36">
        <f aca="true" t="shared" si="7" ref="D38:D43">(C38-910.440776634+(0.392723556*E38)-(0.000480476*(E38*E38)))/(11.718085636-(0.009253652*E38)+(0.000051896*(E38*E38)))</f>
        <v>51.95959253485894</v>
      </c>
      <c r="E38" s="40">
        <v>29.988</v>
      </c>
      <c r="G38" s="46"/>
      <c r="H38" s="47"/>
      <c r="I38" s="47"/>
      <c r="J38" s="14"/>
      <c r="K38" s="14"/>
      <c r="L38" s="14"/>
      <c r="M38" s="14"/>
      <c r="N38" s="14"/>
    </row>
    <row r="39" spans="1:14" ht="15">
      <c r="A39" s="21" t="s">
        <v>128</v>
      </c>
      <c r="B39" s="22">
        <v>7.292</v>
      </c>
      <c r="C39" s="31">
        <f t="shared" si="6"/>
        <v>1495.8215347083133</v>
      </c>
      <c r="D39" s="36">
        <f t="shared" si="7"/>
        <v>51.946159435527385</v>
      </c>
      <c r="E39" s="40">
        <v>29.978</v>
      </c>
      <c r="F39" s="30">
        <v>29.61</v>
      </c>
      <c r="G39" s="47"/>
      <c r="H39" s="47"/>
      <c r="I39" s="47"/>
      <c r="J39" s="14"/>
      <c r="K39" s="14"/>
      <c r="L39" s="14"/>
      <c r="M39" s="14"/>
      <c r="N39" s="14"/>
    </row>
    <row r="40" spans="1:14" ht="15">
      <c r="A40" s="21" t="s">
        <v>129</v>
      </c>
      <c r="B40" s="22">
        <v>7.2914</v>
      </c>
      <c r="C40" s="31">
        <f t="shared" si="6"/>
        <v>1495.3791190225845</v>
      </c>
      <c r="D40" s="36">
        <f t="shared" si="7"/>
        <v>51.90705166440382</v>
      </c>
      <c r="E40" s="40">
        <v>29.968</v>
      </c>
      <c r="F40" s="30">
        <v>29.6</v>
      </c>
      <c r="G40" s="47"/>
      <c r="H40" s="47"/>
      <c r="I40" s="47"/>
      <c r="J40" s="14"/>
      <c r="K40" s="14"/>
      <c r="L40" s="14"/>
      <c r="M40" s="14"/>
      <c r="N40" s="14"/>
    </row>
    <row r="41" spans="1:14" ht="15">
      <c r="A41" s="21" t="s">
        <v>130</v>
      </c>
      <c r="B41" s="22">
        <v>7.2915</v>
      </c>
      <c r="C41" s="31">
        <f t="shared" si="6"/>
        <v>1495.4528524421278</v>
      </c>
      <c r="D41" s="36">
        <f t="shared" si="7"/>
        <v>51.91347031042453</v>
      </c>
      <c r="E41" s="40">
        <v>29.968</v>
      </c>
      <c r="F41" s="30">
        <v>29.59</v>
      </c>
      <c r="G41" s="47"/>
      <c r="H41" s="47"/>
      <c r="I41" s="47"/>
      <c r="J41" s="14"/>
      <c r="K41" s="14"/>
      <c r="L41" s="14"/>
      <c r="M41" s="14"/>
      <c r="N41" s="14"/>
    </row>
    <row r="42" spans="1:14" ht="15">
      <c r="A42" s="21" t="s">
        <v>131</v>
      </c>
      <c r="B42" s="22">
        <v>7.2869</v>
      </c>
      <c r="C42" s="31">
        <f t="shared" si="6"/>
        <v>1492.0621617674524</v>
      </c>
      <c r="D42" s="36">
        <f t="shared" si="7"/>
        <v>51.61948930474054</v>
      </c>
      <c r="E42" s="40">
        <v>29.988</v>
      </c>
      <c r="F42" s="30">
        <v>29.59</v>
      </c>
      <c r="G42" s="47"/>
      <c r="H42" s="47"/>
      <c r="I42" s="47"/>
      <c r="J42" s="14"/>
      <c r="K42" s="14"/>
      <c r="L42" s="14"/>
      <c r="M42" s="14"/>
      <c r="N42" s="14"/>
    </row>
    <row r="43" spans="1:14" ht="15">
      <c r="A43" s="21" t="s">
        <v>132</v>
      </c>
      <c r="B43" s="22">
        <v>7.2894</v>
      </c>
      <c r="C43" s="31">
        <f t="shared" si="6"/>
        <v>1493.9046629902732</v>
      </c>
      <c r="D43" s="36">
        <f t="shared" si="7"/>
        <v>51.78107166642083</v>
      </c>
      <c r="E43" s="40">
        <v>30.008</v>
      </c>
      <c r="F43" s="30">
        <v>29.61</v>
      </c>
      <c r="G43" s="47"/>
      <c r="H43" s="47"/>
      <c r="I43" s="47"/>
      <c r="J43" s="14"/>
      <c r="K43" s="14"/>
      <c r="L43" s="14"/>
      <c r="M43" s="14"/>
      <c r="N43" s="14"/>
    </row>
    <row r="44" spans="6:14" ht="15">
      <c r="F44" s="30">
        <v>29.63</v>
      </c>
      <c r="G44" s="47"/>
      <c r="H44" s="47"/>
      <c r="I44" s="47"/>
      <c r="J44" s="14"/>
      <c r="K44" s="14"/>
      <c r="L44" s="14"/>
      <c r="M44" s="14"/>
      <c r="N44" s="14"/>
    </row>
    <row r="45" spans="1:14" ht="15">
      <c r="A45" s="21" t="s">
        <v>133</v>
      </c>
      <c r="B45" s="22">
        <v>7.403</v>
      </c>
      <c r="C45" s="31">
        <f aca="true" t="shared" si="8" ref="C45:C50">(B45*B45-23.58909986715)/0.01977787018464</f>
        <v>1578.2947729676473</v>
      </c>
      <c r="D45" s="36">
        <f aca="true" t="shared" si="9" ref="D45:D50">(C45-910.440776634+(0.392723556*E45)-(0.000480476*(E45*E45)))/(11.718085636-(0.009253652*E45)+(0.000051896*(E45*E45)))</f>
        <v>59.12756163317546</v>
      </c>
      <c r="E45" s="40">
        <v>30.008</v>
      </c>
      <c r="G45" s="47"/>
      <c r="H45" s="47"/>
      <c r="I45" s="47"/>
      <c r="J45" s="14"/>
      <c r="K45" s="14"/>
      <c r="L45" s="14"/>
      <c r="M45" s="14"/>
      <c r="N45" s="14"/>
    </row>
    <row r="46" spans="1:6" ht="15">
      <c r="A46" s="21" t="s">
        <v>134</v>
      </c>
      <c r="B46" s="22">
        <v>7.3992</v>
      </c>
      <c r="C46" s="31">
        <f t="shared" si="8"/>
        <v>1575.4507680533231</v>
      </c>
      <c r="D46" s="36">
        <f t="shared" si="9"/>
        <v>58.87871684424962</v>
      </c>
      <c r="E46" s="40">
        <v>29.988</v>
      </c>
      <c r="F46" s="30">
        <v>29.63</v>
      </c>
    </row>
    <row r="47" spans="1:6" ht="15">
      <c r="A47" s="21" t="s">
        <v>135</v>
      </c>
      <c r="B47" s="22">
        <v>7.4005</v>
      </c>
      <c r="C47" s="31">
        <f t="shared" si="8"/>
        <v>1576.4235527778853</v>
      </c>
      <c r="D47" s="36">
        <f t="shared" si="9"/>
        <v>58.964032648500485</v>
      </c>
      <c r="E47" s="40">
        <v>29.998</v>
      </c>
      <c r="F47" s="30">
        <v>29.61</v>
      </c>
    </row>
    <row r="48" spans="1:6" ht="15">
      <c r="A48" s="21" t="s">
        <v>136</v>
      </c>
      <c r="B48" s="22">
        <v>7.4028</v>
      </c>
      <c r="C48" s="31">
        <f t="shared" si="8"/>
        <v>1578.1450520941485</v>
      </c>
      <c r="D48" s="36">
        <f t="shared" si="9"/>
        <v>59.11326232689468</v>
      </c>
      <c r="E48" s="40">
        <v>29.988</v>
      </c>
      <c r="F48" s="30">
        <v>29.62</v>
      </c>
    </row>
    <row r="49" spans="1:6" ht="15">
      <c r="A49" s="21" t="s">
        <v>137</v>
      </c>
      <c r="B49" s="22">
        <v>7.3988</v>
      </c>
      <c r="C49" s="31">
        <f t="shared" si="8"/>
        <v>1575.1514840583957</v>
      </c>
      <c r="D49" s="36">
        <f t="shared" si="9"/>
        <v>58.85518852090475</v>
      </c>
      <c r="E49" s="40">
        <v>30.028</v>
      </c>
      <c r="F49" s="30">
        <v>29.61</v>
      </c>
    </row>
    <row r="50" spans="1:6" ht="15">
      <c r="A50" s="21" t="s">
        <v>138</v>
      </c>
      <c r="B50" s="22">
        <v>7.3928</v>
      </c>
      <c r="C50" s="31">
        <f t="shared" si="8"/>
        <v>1570.6641656984584</v>
      </c>
      <c r="D50" s="36">
        <f t="shared" si="9"/>
        <v>58.462028795573104</v>
      </c>
      <c r="E50" s="40">
        <v>29.988</v>
      </c>
      <c r="F50" s="30">
        <v>29.65</v>
      </c>
    </row>
    <row r="51" spans="3:6" ht="15">
      <c r="C51" s="31"/>
      <c r="D51" s="36"/>
      <c r="F51" s="30">
        <v>29.61</v>
      </c>
    </row>
    <row r="52" spans="1:5" ht="15">
      <c r="A52" s="21" t="s">
        <v>139</v>
      </c>
      <c r="B52" s="22">
        <v>7.3954</v>
      </c>
      <c r="C52" s="31">
        <f aca="true" t="shared" si="10" ref="C52:C57">(B52*B52-23.58909986715)/0.01977787018464</f>
        <v>1572.6082233568945</v>
      </c>
      <c r="D52" s="36">
        <f aca="true" t="shared" si="11" ref="D52:D57">(C52-910.440776634+(0.392723556*E52)-(0.000480476*(E52*E52)))/(11.718085636-(0.009253652*E52)+(0.000051896*(E52*E52)))</f>
        <v>58.63126482818089</v>
      </c>
      <c r="E52" s="40">
        <v>29.988</v>
      </c>
    </row>
    <row r="53" spans="1:6" ht="15">
      <c r="A53" s="21" t="s">
        <v>140</v>
      </c>
      <c r="B53" s="22">
        <v>7.3969</v>
      </c>
      <c r="C53" s="31">
        <f t="shared" si="10"/>
        <v>1573.7301060365178</v>
      </c>
      <c r="D53" s="36">
        <f t="shared" si="11"/>
        <v>58.72766644303649</v>
      </c>
      <c r="E53" s="40">
        <v>29.968</v>
      </c>
      <c r="F53" s="30">
        <v>29.61</v>
      </c>
    </row>
    <row r="54" spans="1:6" ht="15">
      <c r="A54" s="21" t="s">
        <v>141</v>
      </c>
      <c r="B54" s="22">
        <v>7.3938</v>
      </c>
      <c r="C54" s="31">
        <f t="shared" si="10"/>
        <v>1571.4117992839733</v>
      </c>
      <c r="D54" s="36">
        <f t="shared" si="11"/>
        <v>58.52459337870681</v>
      </c>
      <c r="E54" s="40">
        <v>29.948</v>
      </c>
      <c r="F54" s="30">
        <v>29.59</v>
      </c>
    </row>
    <row r="55" spans="1:6" ht="15">
      <c r="A55" s="21" t="s">
        <v>142</v>
      </c>
      <c r="B55" s="22">
        <v>7.3811</v>
      </c>
      <c r="C55" s="31">
        <f t="shared" si="10"/>
        <v>1561.9243656903539</v>
      </c>
      <c r="D55" s="36">
        <f t="shared" si="11"/>
        <v>57.69995243270212</v>
      </c>
      <c r="E55" s="40">
        <v>29.968</v>
      </c>
      <c r="F55" s="30">
        <v>29.57</v>
      </c>
    </row>
    <row r="56" spans="1:6" ht="15">
      <c r="A56" s="21" t="s">
        <v>143</v>
      </c>
      <c r="B56" s="22">
        <v>7.392</v>
      </c>
      <c r="C56" s="31">
        <f t="shared" si="10"/>
        <v>1570.0661316386947</v>
      </c>
      <c r="D56" s="36">
        <f t="shared" si="11"/>
        <v>58.40996814233088</v>
      </c>
      <c r="E56" s="40">
        <v>29.988</v>
      </c>
      <c r="F56" s="30">
        <v>29.59</v>
      </c>
    </row>
    <row r="57" spans="1:6" ht="15">
      <c r="A57" s="21" t="s">
        <v>144</v>
      </c>
      <c r="B57" s="22">
        <v>7.3852</v>
      </c>
      <c r="C57" s="31">
        <f t="shared" si="10"/>
        <v>1564.9854551522023</v>
      </c>
      <c r="D57" s="36">
        <f t="shared" si="11"/>
        <v>57.96579975011545</v>
      </c>
      <c r="E57" s="40">
        <v>29.958</v>
      </c>
      <c r="F57" s="30">
        <v>29.61</v>
      </c>
    </row>
    <row r="58" spans="3:6" ht="15">
      <c r="C58" s="31"/>
      <c r="D58" s="36"/>
      <c r="F58" s="30">
        <v>29.58</v>
      </c>
    </row>
    <row r="59" spans="1:5" ht="15">
      <c r="A59" s="21" t="s">
        <v>145</v>
      </c>
      <c r="B59" s="22">
        <v>7.4029</v>
      </c>
      <c r="C59" s="31">
        <f aca="true" t="shared" si="12" ref="C59:C64">(B59*B59-23.58909986715)/0.01977787018464</f>
        <v>1578.2199120252824</v>
      </c>
      <c r="D59" s="36">
        <f aca="true" t="shared" si="13" ref="D59:D64">(C59-910.440776634+(0.392723556*E59)-(0.000480476*(E59*E59)))/(11.718085636-(0.009253652*E59)+(0.000051896*(E59*E59)))</f>
        <v>59.11851330083952</v>
      </c>
      <c r="E59" s="40">
        <v>29.968</v>
      </c>
    </row>
    <row r="60" spans="1:6" ht="15">
      <c r="A60" s="21" t="s">
        <v>146</v>
      </c>
      <c r="B60" s="22">
        <v>7.4009</v>
      </c>
      <c r="C60" s="31">
        <f t="shared" si="12"/>
        <v>1576.7229055365356</v>
      </c>
      <c r="D60" s="36">
        <f t="shared" si="13"/>
        <v>58.98819580300072</v>
      </c>
      <c r="E60" s="40">
        <v>29.968</v>
      </c>
      <c r="F60" s="30">
        <v>29.59</v>
      </c>
    </row>
    <row r="61" spans="1:6" ht="15">
      <c r="A61" s="21" t="s">
        <v>147</v>
      </c>
      <c r="B61" s="22">
        <v>7.4017</v>
      </c>
      <c r="C61" s="31">
        <f t="shared" si="12"/>
        <v>1577.3216595929355</v>
      </c>
      <c r="D61" s="36">
        <f t="shared" si="13"/>
        <v>59.04158354742042</v>
      </c>
      <c r="E61" s="40">
        <v>29.988</v>
      </c>
      <c r="F61" s="30">
        <v>29.59</v>
      </c>
    </row>
    <row r="62" spans="1:6" ht="15">
      <c r="A62" s="21" t="s">
        <v>148</v>
      </c>
      <c r="B62" s="22">
        <v>7.3999</v>
      </c>
      <c r="C62" s="31">
        <f t="shared" si="12"/>
        <v>1575.9745539768467</v>
      </c>
      <c r="D62" s="36">
        <f t="shared" si="13"/>
        <v>58.92431397520314</v>
      </c>
      <c r="E62" s="40">
        <v>29.988</v>
      </c>
      <c r="F62" s="30">
        <v>29.61</v>
      </c>
    </row>
    <row r="63" spans="1:6" ht="15">
      <c r="A63" s="21" t="s">
        <v>149</v>
      </c>
      <c r="B63" s="22">
        <v>7.3827</v>
      </c>
      <c r="C63" s="31">
        <f t="shared" si="12"/>
        <v>1563.1187349414147</v>
      </c>
      <c r="D63" s="36">
        <f t="shared" si="13"/>
        <v>57.80517648458453</v>
      </c>
      <c r="E63" s="40">
        <v>29.988</v>
      </c>
      <c r="F63" s="30">
        <v>29.61</v>
      </c>
    </row>
    <row r="64" spans="1:6" ht="15">
      <c r="A64" s="21" t="s">
        <v>150</v>
      </c>
      <c r="B64" s="22">
        <v>7.3461</v>
      </c>
      <c r="C64" s="31">
        <f t="shared" si="12"/>
        <v>1535.8623076837082</v>
      </c>
      <c r="D64" s="36">
        <f t="shared" si="13"/>
        <v>55.43119661000778</v>
      </c>
      <c r="E64" s="40">
        <v>29.968</v>
      </c>
      <c r="F64" s="30">
        <v>29.61</v>
      </c>
    </row>
    <row r="65" spans="3:6" ht="15">
      <c r="C65" s="31"/>
      <c r="D65" s="36"/>
      <c r="F65" s="30">
        <v>29.59</v>
      </c>
    </row>
    <row r="66" spans="1:5" ht="15">
      <c r="A66" s="21" t="s">
        <v>156</v>
      </c>
      <c r="B66" s="22">
        <v>7.3949</v>
      </c>
      <c r="C66" s="31">
        <f>(B66*B66-23.58909986715)/0.01977787018464</f>
        <v>1572.2343130252475</v>
      </c>
      <c r="D66" s="36">
        <f>(C66-910.440776634+(0.392723556*E66)-(0.000480476*(E66*E66)))/(11.718085636-(0.009253652*E66)+(0.000051896*(E66*E66)))</f>
        <v>58.5968243816692</v>
      </c>
      <c r="E66" s="40">
        <v>29.958</v>
      </c>
    </row>
    <row r="67" spans="1:6" ht="15">
      <c r="A67" s="21" t="s">
        <v>151</v>
      </c>
      <c r="B67" s="22">
        <v>7.3963</v>
      </c>
      <c r="C67" s="31">
        <f>(B67*B67-23.58909986715)/0.01977787018464</f>
        <v>1573.2813256614254</v>
      </c>
      <c r="D67" s="36">
        <f>(C67-910.440776634+(0.392723556*E67)-(0.000480476*(E67*E67)))/(11.718085636-(0.009253652*E67)+(0.000051896*(E67*E67)))</f>
        <v>58.6873377590985</v>
      </c>
      <c r="E67" s="40">
        <v>29.948</v>
      </c>
      <c r="F67" s="30">
        <v>29.58</v>
      </c>
    </row>
    <row r="68" spans="1:6" ht="15">
      <c r="A68" s="21" t="s">
        <v>152</v>
      </c>
      <c r="B68" s="22">
        <v>7.3917</v>
      </c>
      <c r="C68" s="31">
        <f>(B68*B68-23.58909986715)/0.01977787018464</f>
        <v>1569.8418855515986</v>
      </c>
      <c r="D68" s="36">
        <f>(C68-910.440776634+(0.392723556*E68)-(0.000480476*(E68*E68)))/(11.718085636-(0.009253652*E68)+(0.000051896*(E68*E68)))</f>
        <v>58.389817873269784</v>
      </c>
      <c r="E68" s="40">
        <v>29.978</v>
      </c>
      <c r="F68" s="30">
        <v>29.57</v>
      </c>
    </row>
    <row r="69" spans="1:6" ht="15">
      <c r="A69" s="21" t="s">
        <v>153</v>
      </c>
      <c r="B69" s="22">
        <v>7.3934</v>
      </c>
      <c r="C69" s="31">
        <f>(B69*B69-23.58909986715)/0.01977787018464</f>
        <v>1571.1127337149926</v>
      </c>
      <c r="D69" s="36">
        <f>(C69-910.440776634+(0.392723556*E69)-(0.000480476*(E69*E69)))/(11.718085636-(0.009253652*E69)+(0.000051896*(E69*E69)))</f>
        <v>58.50107798279426</v>
      </c>
      <c r="E69" s="40">
        <v>29.988</v>
      </c>
      <c r="F69" s="30">
        <v>29.6</v>
      </c>
    </row>
    <row r="70" spans="1:6" ht="15">
      <c r="A70" s="21" t="s">
        <v>154</v>
      </c>
      <c r="B70" s="22">
        <v>7.3798</v>
      </c>
      <c r="C70" s="31">
        <f>(B70*B70-23.58909986715)/0.01977787018464</f>
        <v>1560.9541312909548</v>
      </c>
      <c r="D70" s="36">
        <f>(C70-910.440776634+(0.392723556*E70)-(0.000480476*(E70*E70)))/(11.718085636-(0.009253652*E70)+(0.000051896*(E70*E70)))</f>
        <v>57.61674126385819</v>
      </c>
      <c r="E70" s="40">
        <v>29.988</v>
      </c>
      <c r="F70" s="30">
        <v>29.61</v>
      </c>
    </row>
    <row r="71" spans="1:6" ht="15">
      <c r="A71" s="21" t="s">
        <v>155</v>
      </c>
      <c r="C71" s="31"/>
      <c r="D71" s="36"/>
      <c r="F71" s="30">
        <v>29.61</v>
      </c>
    </row>
    <row r="72" spans="3:4" ht="15">
      <c r="C72" s="31"/>
      <c r="D72" s="36"/>
    </row>
    <row r="73" spans="1:5" ht="15">
      <c r="A73" s="21" t="s">
        <v>157</v>
      </c>
      <c r="B73" s="22">
        <v>7.4</v>
      </c>
      <c r="C73" s="31">
        <f>(B73*B73-23.58909986715)/0.01977787018464</f>
        <v>1576.0493845822753</v>
      </c>
      <c r="D73" s="36">
        <f>(C73-910.440776634+(0.392723556*E73)-(0.000480476*(E73*E73)))/(11.718085636-(0.009253652*E73)+(0.000051896*(E73*E73)))</f>
        <v>58.92956441685711</v>
      </c>
      <c r="E73" s="40">
        <v>29.968</v>
      </c>
    </row>
    <row r="74" spans="1:6" ht="15">
      <c r="A74" s="21" t="s">
        <v>158</v>
      </c>
      <c r="B74" s="22">
        <v>7.3957</v>
      </c>
      <c r="C74" s="31">
        <f>(B74*B74-23.58909986715)/0.01977787018464</f>
        <v>1572.8325816906565</v>
      </c>
      <c r="D74" s="36">
        <f>(C74-910.440776634+(0.392723556*E74)-(0.000480476*(E74*E74)))/(11.718085636-(0.009253652*E74)+(0.000051896*(E74*E74)))</f>
        <v>58.650165523498636</v>
      </c>
      <c r="E74" s="40">
        <v>29.978</v>
      </c>
      <c r="F74" s="30">
        <v>29.59</v>
      </c>
    </row>
    <row r="75" spans="1:6" ht="15">
      <c r="A75" s="21" t="s">
        <v>159</v>
      </c>
      <c r="B75" s="22">
        <v>7.3854</v>
      </c>
      <c r="C75" s="31">
        <f>(B75*B75-23.58909986715)/0.01977787018464</f>
        <v>1565.134820072308</v>
      </c>
      <c r="D75" s="36">
        <f>(C75-910.440776634+(0.392723556*E75)-(0.000480476*(E75*E75)))/(11.718085636-(0.009253652*E75)+(0.000051896*(E75*E75)))</f>
        <v>57.980055938246636</v>
      </c>
      <c r="E75" s="40">
        <v>29.978</v>
      </c>
      <c r="F75" s="30">
        <v>29.6</v>
      </c>
    </row>
    <row r="76" spans="1:6" ht="15">
      <c r="A76" s="21" t="s">
        <v>160</v>
      </c>
      <c r="B76" s="22">
        <v>7.3959</v>
      </c>
      <c r="C76" s="31">
        <f>(B76*B76-23.58909986715)/0.01977787018464</f>
        <v>1572.9821589693217</v>
      </c>
      <c r="D76" s="36">
        <f>(C76-910.440776634+(0.392723556*E76)-(0.000480476*(E76*E76)))/(11.718085636-(0.009253652*E76)+(0.000051896*(E76*E76)))</f>
        <v>58.663817041446435</v>
      </c>
      <c r="E76" s="40">
        <v>29.988</v>
      </c>
      <c r="F76" s="30">
        <v>29.6</v>
      </c>
    </row>
    <row r="77" spans="1:6" ht="15">
      <c r="A77" s="21" t="s">
        <v>161</v>
      </c>
      <c r="B77" s="22">
        <v>7.3824</v>
      </c>
      <c r="C77" s="31">
        <f>(B77*B77-23.58909986715)/0.01977787018464</f>
        <v>1562.8947709878316</v>
      </c>
      <c r="D77" s="36">
        <f>(C77-910.440776634+(0.392723556*E77)-(0.000480476*(E77*E77)))/(11.718085636-(0.009253652*E77)+(0.000051896*(E77*E77)))</f>
        <v>57.783176456457696</v>
      </c>
      <c r="E77" s="40">
        <v>29.948</v>
      </c>
      <c r="F77" s="30">
        <v>29.61</v>
      </c>
    </row>
    <row r="78" spans="1:6" ht="15">
      <c r="A78" s="21" t="s">
        <v>162</v>
      </c>
      <c r="C78" s="31"/>
      <c r="D78" s="36"/>
      <c r="F78" s="30">
        <v>29.57</v>
      </c>
    </row>
    <row r="79" spans="3:4" ht="15">
      <c r="C79" s="31"/>
      <c r="D79" s="36"/>
    </row>
    <row r="80" spans="1:5" ht="15">
      <c r="A80" s="21" t="s">
        <v>164</v>
      </c>
      <c r="B80" s="22">
        <v>7.4046</v>
      </c>
      <c r="C80" s="31">
        <f aca="true" t="shared" si="14" ref="C80:C143">(B80*B80-23.58909986715)/0.01977787018464</f>
        <v>1579.4926855729395</v>
      </c>
      <c r="D80" s="36">
        <f aca="true" t="shared" si="15" ref="D80:D134">(C80-910.440776634+(0.392723556*E80)-(0.000480476*(E80*E80)))/(11.718085636-(0.009253652*E80)+(0.000051896*(E80*E80)))</f>
        <v>59.20786537566158</v>
      </c>
      <c r="E80" s="40">
        <v>29.63</v>
      </c>
    </row>
    <row r="81" spans="1:5" ht="15">
      <c r="A81" s="21" t="s">
        <v>169</v>
      </c>
      <c r="B81" s="22">
        <v>7.4029</v>
      </c>
      <c r="C81" s="31">
        <f t="shared" si="14"/>
        <v>1578.2199120252824</v>
      </c>
      <c r="D81" s="36">
        <f t="shared" si="15"/>
        <v>59.09835742079747</v>
      </c>
      <c r="E81" s="40">
        <v>29.65</v>
      </c>
    </row>
    <row r="82" spans="1:5" ht="15">
      <c r="A82" s="21" t="s">
        <v>165</v>
      </c>
      <c r="B82" s="22">
        <v>7.4036</v>
      </c>
      <c r="C82" s="31">
        <f t="shared" si="14"/>
        <v>1578.743959857695</v>
      </c>
      <c r="D82" s="36">
        <f t="shared" si="15"/>
        <v>59.14269907299092</v>
      </c>
      <c r="E82" s="40">
        <v>29.63</v>
      </c>
    </row>
    <row r="83" spans="1:5" ht="15">
      <c r="A83" s="21" t="s">
        <v>166</v>
      </c>
      <c r="B83" s="22">
        <v>7.3979</v>
      </c>
      <c r="C83" s="31">
        <f t="shared" si="14"/>
        <v>1574.478154226838</v>
      </c>
      <c r="D83" s="36">
        <f t="shared" si="15"/>
        <v>58.76951976888654</v>
      </c>
      <c r="E83" s="40">
        <v>29.6</v>
      </c>
    </row>
    <row r="84" spans="1:5" ht="15">
      <c r="A84" s="21" t="s">
        <v>167</v>
      </c>
      <c r="B84" s="22">
        <v>7.4012</v>
      </c>
      <c r="C84" s="31">
        <f t="shared" si="14"/>
        <v>1576.9474307234516</v>
      </c>
      <c r="D84" s="36">
        <f t="shared" si="15"/>
        <v>58.98126033551466</v>
      </c>
      <c r="E84" s="40">
        <v>29.55</v>
      </c>
    </row>
    <row r="85" spans="1:5" ht="15">
      <c r="A85" s="21" t="s">
        <v>168</v>
      </c>
      <c r="B85" s="22">
        <v>7.3873</v>
      </c>
      <c r="C85" s="31">
        <f t="shared" si="14"/>
        <v>1566.5539885539476</v>
      </c>
      <c r="D85" s="36">
        <f t="shared" si="15"/>
        <v>58.07669270905128</v>
      </c>
      <c r="E85" s="40">
        <v>29.55</v>
      </c>
    </row>
    <row r="86" spans="3:4" ht="15">
      <c r="C86" s="31"/>
      <c r="D86" s="36"/>
    </row>
    <row r="87" spans="1:5" ht="15">
      <c r="A87" s="21" t="s">
        <v>175</v>
      </c>
      <c r="B87" s="22">
        <v>7.4012</v>
      </c>
      <c r="C87" s="31">
        <f t="shared" si="14"/>
        <v>1576.9474307234516</v>
      </c>
      <c r="D87" s="36">
        <f t="shared" si="15"/>
        <v>58.98697004959802</v>
      </c>
      <c r="E87" s="40">
        <v>29.64</v>
      </c>
    </row>
    <row r="88" spans="1:5" ht="15">
      <c r="A88" s="21" t="s">
        <v>170</v>
      </c>
      <c r="B88" s="22">
        <v>7.395</v>
      </c>
      <c r="C88" s="31">
        <f t="shared" si="14"/>
        <v>1572.3090930691142</v>
      </c>
      <c r="D88" s="36">
        <f t="shared" si="15"/>
        <v>58.5832642137127</v>
      </c>
      <c r="E88" s="40">
        <v>29.64</v>
      </c>
    </row>
    <row r="89" spans="1:5" ht="15">
      <c r="A89" s="21" t="s">
        <v>171</v>
      </c>
      <c r="B89" s="22">
        <v>7.404</v>
      </c>
      <c r="C89" s="31">
        <f t="shared" si="14"/>
        <v>1579.043438009018</v>
      </c>
      <c r="D89" s="36">
        <f t="shared" si="15"/>
        <v>59.171304905129226</v>
      </c>
      <c r="E89" s="40">
        <v>29.67</v>
      </c>
    </row>
    <row r="90" spans="1:5" ht="15">
      <c r="A90" s="21" t="s">
        <v>172</v>
      </c>
      <c r="B90" s="22">
        <v>7.3952</v>
      </c>
      <c r="C90" s="31">
        <f t="shared" si="14"/>
        <v>1572.4586561905417</v>
      </c>
      <c r="D90" s="36">
        <f t="shared" si="15"/>
        <v>58.59880952746933</v>
      </c>
      <c r="E90" s="40">
        <v>29.68</v>
      </c>
    </row>
    <row r="91" spans="1:5" ht="15">
      <c r="A91" s="21" t="s">
        <v>173</v>
      </c>
      <c r="B91" s="22">
        <v>7.3825</v>
      </c>
      <c r="C91" s="31">
        <f t="shared" si="14"/>
        <v>1562.969424627795</v>
      </c>
      <c r="D91" s="36">
        <f t="shared" si="15"/>
        <v>57.769114466914445</v>
      </c>
      <c r="E91" s="40">
        <v>29.62</v>
      </c>
    </row>
    <row r="92" spans="1:5" ht="15">
      <c r="A92" s="21" t="s">
        <v>174</v>
      </c>
      <c r="B92" s="22">
        <v>7.3596</v>
      </c>
      <c r="C92" s="31">
        <f t="shared" si="14"/>
        <v>1545.900140278756</v>
      </c>
      <c r="D92" s="36">
        <f t="shared" si="15"/>
        <v>56.28347540620024</v>
      </c>
      <c r="E92" s="40">
        <v>29.62</v>
      </c>
    </row>
    <row r="93" spans="3:4" ht="15">
      <c r="C93" s="31"/>
      <c r="D93" s="36"/>
    </row>
    <row r="94" spans="1:5" ht="15">
      <c r="A94" s="21" t="s">
        <v>181</v>
      </c>
      <c r="B94" s="22">
        <v>7.4026</v>
      </c>
      <c r="C94" s="31">
        <f t="shared" si="14"/>
        <v>1577.9953352655739</v>
      </c>
      <c r="D94" s="36">
        <f t="shared" si="15"/>
        <v>59.078810884373304</v>
      </c>
      <c r="E94" s="40">
        <v>29.65</v>
      </c>
    </row>
    <row r="95" spans="1:5" ht="15">
      <c r="A95" s="21" t="s">
        <v>176</v>
      </c>
      <c r="B95" s="22">
        <v>7.3949</v>
      </c>
      <c r="C95" s="31">
        <f t="shared" si="14"/>
        <v>1572.2343130252475</v>
      </c>
      <c r="D95" s="36">
        <f t="shared" si="15"/>
        <v>58.57549157183321</v>
      </c>
      <c r="E95" s="40">
        <v>29.62</v>
      </c>
    </row>
    <row r="96" spans="1:5" ht="15">
      <c r="A96" s="21" t="s">
        <v>177</v>
      </c>
      <c r="B96" s="22">
        <v>7.399</v>
      </c>
      <c r="C96" s="31">
        <f t="shared" si="14"/>
        <v>1575.301124033397</v>
      </c>
      <c r="D96" s="36">
        <f t="shared" si="15"/>
        <v>58.84558080593814</v>
      </c>
      <c r="E96" s="40">
        <v>29.67</v>
      </c>
    </row>
    <row r="97" spans="1:5" ht="15">
      <c r="A97" s="21" t="s">
        <v>178</v>
      </c>
      <c r="B97" s="22">
        <v>7.3995</v>
      </c>
      <c r="C97" s="31">
        <f t="shared" si="14"/>
        <v>1575.6752416674453</v>
      </c>
      <c r="D97" s="36">
        <f t="shared" si="15"/>
        <v>58.876876391765265</v>
      </c>
      <c r="E97" s="40">
        <v>29.65</v>
      </c>
    </row>
    <row r="98" spans="1:5" ht="15">
      <c r="A98" s="21" t="s">
        <v>179</v>
      </c>
      <c r="B98" s="22">
        <v>7.3958</v>
      </c>
      <c r="C98" s="31">
        <f t="shared" si="14"/>
        <v>1572.9073698243735</v>
      </c>
      <c r="D98" s="36">
        <f t="shared" si="15"/>
        <v>58.635968526373276</v>
      </c>
      <c r="E98" s="40">
        <v>29.65</v>
      </c>
    </row>
    <row r="99" spans="1:5" ht="15">
      <c r="A99" s="21" t="s">
        <v>180</v>
      </c>
      <c r="B99" s="22">
        <v>7.3923</v>
      </c>
      <c r="C99" s="31">
        <f t="shared" si="14"/>
        <v>1570.2903868268716</v>
      </c>
      <c r="D99" s="36">
        <f t="shared" si="15"/>
        <v>58.4081936063482</v>
      </c>
      <c r="E99" s="40">
        <v>29.65</v>
      </c>
    </row>
    <row r="100" spans="3:4" ht="15">
      <c r="C100" s="31"/>
      <c r="D100" s="36"/>
    </row>
    <row r="101" spans="1:5" ht="15">
      <c r="A101" s="21" t="s">
        <v>187</v>
      </c>
      <c r="B101" s="22">
        <v>7.3928</v>
      </c>
      <c r="C101" s="31">
        <f t="shared" si="14"/>
        <v>1570.6641656984584</v>
      </c>
      <c r="D101" s="36">
        <f t="shared" si="15"/>
        <v>58.44135742367739</v>
      </c>
      <c r="E101" s="40">
        <v>29.66</v>
      </c>
    </row>
    <row r="102" spans="1:5" ht="15">
      <c r="A102" s="21" t="s">
        <v>182</v>
      </c>
      <c r="B102" s="22">
        <v>7.3835</v>
      </c>
      <c r="C102" s="31">
        <f t="shared" si="14"/>
        <v>1563.7160166451426</v>
      </c>
      <c r="D102" s="36">
        <f t="shared" si="15"/>
        <v>57.83472276609084</v>
      </c>
      <c r="E102" s="40">
        <v>29.63</v>
      </c>
    </row>
    <row r="103" spans="1:5" ht="15">
      <c r="A103" s="21" t="s">
        <v>183</v>
      </c>
      <c r="B103" s="22">
        <v>7.3867</v>
      </c>
      <c r="C103" s="31">
        <f t="shared" si="14"/>
        <v>1566.105790648044</v>
      </c>
      <c r="D103" s="36">
        <f t="shared" si="15"/>
        <v>58.04334893031246</v>
      </c>
      <c r="E103" s="40">
        <v>29.64</v>
      </c>
    </row>
    <row r="104" spans="1:5" ht="15">
      <c r="A104" s="21" t="s">
        <v>184</v>
      </c>
      <c r="B104" s="22">
        <v>7.3719</v>
      </c>
      <c r="C104" s="31">
        <f t="shared" si="14"/>
        <v>1555.0617662935085</v>
      </c>
      <c r="D104" s="36">
        <f t="shared" si="15"/>
        <v>57.08273683899816</v>
      </c>
      <c r="E104" s="40">
        <v>29.65</v>
      </c>
    </row>
    <row r="105" spans="1:5" ht="15">
      <c r="A105" s="21" t="s">
        <v>185</v>
      </c>
      <c r="B105" s="22">
        <v>7.38</v>
      </c>
      <c r="C105" s="31">
        <f t="shared" si="14"/>
        <v>1561.1033869980877</v>
      </c>
      <c r="D105" s="36">
        <f t="shared" si="15"/>
        <v>57.60920936940762</v>
      </c>
      <c r="E105" s="40">
        <v>29.66</v>
      </c>
    </row>
    <row r="106" spans="1:5" ht="15">
      <c r="A106" s="21" t="s">
        <v>186</v>
      </c>
      <c r="B106" s="22">
        <v>7.3672</v>
      </c>
      <c r="C106" s="31">
        <f t="shared" si="14"/>
        <v>1551.5591763101952</v>
      </c>
      <c r="D106" s="36">
        <f t="shared" si="15"/>
        <v>56.77788115056176</v>
      </c>
      <c r="E106" s="40">
        <v>29.65</v>
      </c>
    </row>
    <row r="107" spans="3:4" ht="15">
      <c r="C107" s="31"/>
      <c r="D107" s="36"/>
    </row>
    <row r="108" spans="1:5" ht="15">
      <c r="A108" s="21" t="s">
        <v>193</v>
      </c>
      <c r="B108" s="22">
        <v>7.3827</v>
      </c>
      <c r="C108" s="31">
        <f t="shared" si="14"/>
        <v>1563.1187349414147</v>
      </c>
      <c r="D108" s="36">
        <f t="shared" si="15"/>
        <v>57.782109811625155</v>
      </c>
      <c r="E108" s="40">
        <v>29.62</v>
      </c>
    </row>
    <row r="109" spans="1:5" ht="15">
      <c r="A109" s="21" t="s">
        <v>188</v>
      </c>
      <c r="B109" s="22">
        <v>7.3871</v>
      </c>
      <c r="C109" s="31">
        <f t="shared" si="14"/>
        <v>1566.404585207055</v>
      </c>
      <c r="D109" s="36">
        <f t="shared" si="15"/>
        <v>58.068096464754426</v>
      </c>
      <c r="E109" s="40">
        <v>29.62</v>
      </c>
    </row>
    <row r="110" spans="1:5" ht="15">
      <c r="A110" s="21" t="s">
        <v>189</v>
      </c>
      <c r="B110" s="22">
        <v>7.38</v>
      </c>
      <c r="C110" s="31">
        <f t="shared" si="14"/>
        <v>1561.1033869980877</v>
      </c>
      <c r="D110" s="36">
        <f t="shared" si="15"/>
        <v>57.60732919474714</v>
      </c>
      <c r="E110" s="40">
        <v>29.63</v>
      </c>
    </row>
    <row r="111" spans="1:5" ht="15">
      <c r="A111" s="21" t="s">
        <v>190</v>
      </c>
      <c r="B111" s="22">
        <v>7.373</v>
      </c>
      <c r="C111" s="31">
        <f t="shared" si="14"/>
        <v>1555.881843978749</v>
      </c>
      <c r="D111" s="36">
        <f t="shared" si="15"/>
        <v>57.1528655027996</v>
      </c>
      <c r="E111" s="40">
        <v>29.63</v>
      </c>
    </row>
    <row r="112" spans="1:5" ht="15">
      <c r="A112" s="21" t="s">
        <v>191</v>
      </c>
      <c r="B112" s="22">
        <v>7.394</v>
      </c>
      <c r="C112" s="31">
        <f t="shared" si="14"/>
        <v>1571.5613381358514</v>
      </c>
      <c r="D112" s="36">
        <f t="shared" si="15"/>
        <v>58.519445236555235</v>
      </c>
      <c r="E112" s="40">
        <v>29.66</v>
      </c>
    </row>
    <row r="113" spans="1:5" ht="15">
      <c r="A113" s="21" t="s">
        <v>192</v>
      </c>
      <c r="B113" s="22">
        <v>7.3906</v>
      </c>
      <c r="C113" s="31">
        <f t="shared" si="14"/>
        <v>1569.0197277637174</v>
      </c>
      <c r="D113" s="36">
        <f t="shared" si="15"/>
        <v>58.298229351095905</v>
      </c>
      <c r="E113" s="40">
        <v>29.66</v>
      </c>
    </row>
    <row r="114" spans="3:4" ht="15">
      <c r="C114" s="31"/>
      <c r="D114" s="36"/>
    </row>
    <row r="115" spans="1:5" ht="15">
      <c r="A115" s="21" t="s">
        <v>199</v>
      </c>
      <c r="B115" s="22">
        <v>7.2821</v>
      </c>
      <c r="C115" s="31">
        <f t="shared" si="14"/>
        <v>1488.5263310967507</v>
      </c>
      <c r="D115" s="36">
        <f t="shared" si="15"/>
        <v>51.29108488666334</v>
      </c>
      <c r="E115" s="40">
        <v>29.64</v>
      </c>
    </row>
    <row r="116" spans="1:5" ht="15">
      <c r="A116" s="21" t="s">
        <v>194</v>
      </c>
      <c r="B116" s="22">
        <v>7.287</v>
      </c>
      <c r="C116" s="31">
        <f t="shared" si="14"/>
        <v>1492.1358496815903</v>
      </c>
      <c r="D116" s="36">
        <f t="shared" si="15"/>
        <v>51.60465115162825</v>
      </c>
      <c r="E116" s="40">
        <v>29.63</v>
      </c>
    </row>
    <row r="117" spans="1:5" ht="15">
      <c r="A117" s="21" t="s">
        <v>195</v>
      </c>
      <c r="B117" s="22">
        <v>7.2834</v>
      </c>
      <c r="C117" s="31">
        <f t="shared" si="14"/>
        <v>1489.4837218482946</v>
      </c>
      <c r="D117" s="36">
        <f t="shared" si="15"/>
        <v>51.37441306637434</v>
      </c>
      <c r="E117" s="40">
        <v>29.64</v>
      </c>
    </row>
    <row r="118" spans="1:5" ht="15">
      <c r="A118" s="21" t="s">
        <v>196</v>
      </c>
      <c r="B118" s="22">
        <v>7.2854</v>
      </c>
      <c r="C118" s="31">
        <f t="shared" si="14"/>
        <v>1490.9569644031285</v>
      </c>
      <c r="D118" s="36">
        <f t="shared" si="15"/>
        <v>51.50263931064202</v>
      </c>
      <c r="E118" s="40">
        <v>29.64</v>
      </c>
    </row>
    <row r="119" spans="1:5" ht="15">
      <c r="A119" s="21" t="s">
        <v>197</v>
      </c>
      <c r="B119" s="22">
        <v>7.2853</v>
      </c>
      <c r="C119" s="31">
        <f t="shared" si="14"/>
        <v>1490.8832926686905</v>
      </c>
      <c r="D119" s="36">
        <f t="shared" si="15"/>
        <v>51.49563324593467</v>
      </c>
      <c r="E119" s="40">
        <v>29.63</v>
      </c>
    </row>
    <row r="120" spans="1:5" ht="15">
      <c r="A120" s="21" t="s">
        <v>198</v>
      </c>
      <c r="B120" s="22">
        <v>7.2716</v>
      </c>
      <c r="C120" s="31">
        <f t="shared" si="14"/>
        <v>1480.7998242194494</v>
      </c>
      <c r="D120" s="36">
        <f t="shared" si="15"/>
        <v>50.61859483746269</v>
      </c>
      <c r="E120" s="40">
        <v>29.64</v>
      </c>
    </row>
    <row r="121" spans="3:4" ht="15">
      <c r="C121" s="31"/>
      <c r="D121" s="36"/>
    </row>
    <row r="122" spans="1:5" ht="15">
      <c r="A122" s="21" t="s">
        <v>204</v>
      </c>
      <c r="B122" s="22">
        <v>7.2878</v>
      </c>
      <c r="C122" s="31">
        <f t="shared" si="14"/>
        <v>1492.7253893990194</v>
      </c>
      <c r="D122" s="36">
        <f t="shared" si="15"/>
        <v>51.65239280506478</v>
      </c>
      <c r="E122" s="40">
        <v>29.57</v>
      </c>
    </row>
    <row r="123" spans="1:5" ht="15">
      <c r="A123" s="21" t="s">
        <v>203</v>
      </c>
      <c r="B123" s="22">
        <v>7.2864</v>
      </c>
      <c r="C123" s="31">
        <f t="shared" si="14"/>
        <v>1491.6937373652304</v>
      </c>
      <c r="D123" s="36">
        <f t="shared" si="15"/>
        <v>51.56735988199739</v>
      </c>
      <c r="E123" s="40">
        <v>29.65</v>
      </c>
    </row>
    <row r="124" spans="1:5" ht="15">
      <c r="A124" s="21" t="s">
        <v>200</v>
      </c>
      <c r="B124" s="22">
        <v>7.2894</v>
      </c>
      <c r="C124" s="31">
        <f t="shared" si="14"/>
        <v>1493.9046629902732</v>
      </c>
      <c r="D124" s="36">
        <f t="shared" si="15"/>
        <v>51.75383768974682</v>
      </c>
      <c r="E124" s="40">
        <v>29.55</v>
      </c>
    </row>
    <row r="125" spans="1:5" ht="15">
      <c r="A125" s="21" t="s">
        <v>201</v>
      </c>
      <c r="B125" s="22">
        <v>7.2885</v>
      </c>
      <c r="C125" s="31">
        <f t="shared" si="14"/>
        <v>1493.241289741409</v>
      </c>
      <c r="D125" s="36">
        <f t="shared" si="15"/>
        <v>51.69788871531415</v>
      </c>
      <c r="E125" s="40">
        <v>29.58</v>
      </c>
    </row>
    <row r="126" spans="1:5" ht="15">
      <c r="A126" s="21" t="s">
        <v>202</v>
      </c>
      <c r="B126" s="22">
        <v>7.28</v>
      </c>
      <c r="C126" s="31">
        <f t="shared" si="14"/>
        <v>1486.9801378153456</v>
      </c>
      <c r="D126" s="36">
        <f t="shared" si="15"/>
        <v>51.15650924822827</v>
      </c>
      <c r="E126" s="40">
        <v>29.64</v>
      </c>
    </row>
    <row r="127" spans="1:5" ht="15">
      <c r="A127" s="21" t="s">
        <v>205</v>
      </c>
      <c r="B127" s="22">
        <v>7.2725</v>
      </c>
      <c r="C127" s="31">
        <f t="shared" si="14"/>
        <v>1481.4616593856124</v>
      </c>
      <c r="D127" s="36">
        <f t="shared" si="15"/>
        <v>50.67207126575012</v>
      </c>
      <c r="E127" s="40">
        <v>29.57</v>
      </c>
    </row>
    <row r="128" spans="3:4" ht="15">
      <c r="C128" s="31"/>
      <c r="D128" s="36"/>
    </row>
    <row r="129" spans="1:5" ht="15">
      <c r="A129" s="21" t="s">
        <v>210</v>
      </c>
      <c r="B129" s="22">
        <v>7.2424</v>
      </c>
      <c r="C129" s="31">
        <f t="shared" si="14"/>
        <v>1459.3713895071442</v>
      </c>
      <c r="D129" s="36">
        <f t="shared" si="15"/>
        <v>48.76568539895853</v>
      </c>
      <c r="E129" s="40">
        <v>29.85</v>
      </c>
    </row>
    <row r="130" spans="1:5" ht="15">
      <c r="A130" s="21" t="s">
        <v>211</v>
      </c>
      <c r="B130" s="22">
        <v>7.2695</v>
      </c>
      <c r="C130" s="31">
        <f t="shared" si="14"/>
        <v>1479.2558607029066</v>
      </c>
      <c r="D130" s="36">
        <f t="shared" si="15"/>
        <v>50.47773742731668</v>
      </c>
      <c r="E130" s="40">
        <v>29.53</v>
      </c>
    </row>
    <row r="131" spans="1:5" ht="15">
      <c r="A131" s="21" t="s">
        <v>206</v>
      </c>
      <c r="B131" s="22">
        <v>7.2724</v>
      </c>
      <c r="C131" s="31">
        <f t="shared" si="14"/>
        <v>1481.3881181000027</v>
      </c>
      <c r="D131" s="36">
        <f t="shared" si="15"/>
        <v>50.682754327596946</v>
      </c>
      <c r="E131" s="40">
        <v>29.86</v>
      </c>
    </row>
    <row r="132" spans="1:5" ht="15">
      <c r="A132" s="21" t="s">
        <v>207</v>
      </c>
      <c r="B132" s="22">
        <v>7.2764</v>
      </c>
      <c r="C132" s="31">
        <f t="shared" si="14"/>
        <v>1484.3305582847495</v>
      </c>
      <c r="D132" s="36">
        <f t="shared" si="15"/>
        <v>50.920579080351885</v>
      </c>
      <c r="E132" s="40">
        <v>29.55</v>
      </c>
    </row>
    <row r="133" spans="1:5" ht="15">
      <c r="A133" s="21" t="s">
        <v>208</v>
      </c>
      <c r="B133" s="22">
        <v>7.2748</v>
      </c>
      <c r="C133" s="31">
        <f t="shared" si="14"/>
        <v>1483.1533880544546</v>
      </c>
      <c r="D133" s="36">
        <f t="shared" si="15"/>
        <v>50.81753624017452</v>
      </c>
      <c r="E133" s="40">
        <v>29.54</v>
      </c>
    </row>
    <row r="134" spans="1:5" ht="15">
      <c r="A134" s="21" t="s">
        <v>209</v>
      </c>
      <c r="B134" s="22">
        <v>7.2683</v>
      </c>
      <c r="C134" s="31">
        <f t="shared" si="14"/>
        <v>1478.3737960600947</v>
      </c>
      <c r="D134" s="36">
        <f t="shared" si="15"/>
        <v>50.41919247729987</v>
      </c>
      <c r="E134" s="40">
        <v>29.84</v>
      </c>
    </row>
    <row r="135" spans="3:4" ht="15">
      <c r="C135" s="31"/>
      <c r="D135" s="36"/>
    </row>
    <row r="136" spans="1:5" ht="15">
      <c r="A136" s="21" t="s">
        <v>216</v>
      </c>
      <c r="B136" s="22">
        <v>7.278</v>
      </c>
      <c r="C136" s="31">
        <f t="shared" si="14"/>
        <v>1485.5079873902396</v>
      </c>
      <c r="D136" s="36">
        <f aca="true" t="shared" si="16" ref="D136:D147">(C136-910.440776634+(0.392723556*E136)-(0.000480476*(E136*E136)))/(11.718085636-(0.009253652*E136)+(0.000051896*(E136*E136)))</f>
        <v>51.02542057451998</v>
      </c>
      <c r="E136" s="40">
        <v>29.59</v>
      </c>
    </row>
    <row r="137" spans="1:5" ht="15">
      <c r="A137" s="21" t="s">
        <v>217</v>
      </c>
      <c r="B137" s="22">
        <v>7.2572</v>
      </c>
      <c r="C137" s="31">
        <f t="shared" si="14"/>
        <v>1470.2216012840759</v>
      </c>
      <c r="D137" s="36">
        <f t="shared" si="16"/>
        <v>49.69497898564875</v>
      </c>
      <c r="E137" s="40">
        <v>29.59</v>
      </c>
    </row>
    <row r="138" spans="1:5" ht="15">
      <c r="A138" s="21" t="s">
        <v>212</v>
      </c>
      <c r="B138" s="22">
        <v>7.2774</v>
      </c>
      <c r="C138" s="31">
        <f t="shared" si="14"/>
        <v>1485.0664211387443</v>
      </c>
      <c r="D138" s="36">
        <f t="shared" si="16"/>
        <v>50.98343978909985</v>
      </c>
      <c r="E138" s="40">
        <v>29.53</v>
      </c>
    </row>
    <row r="139" spans="1:5" ht="15">
      <c r="A139" s="21" t="s">
        <v>213</v>
      </c>
      <c r="B139" s="22">
        <v>7.276</v>
      </c>
      <c r="C139" s="31">
        <f t="shared" si="14"/>
        <v>1484.0362414576261</v>
      </c>
      <c r="D139" s="36">
        <f t="shared" si="16"/>
        <v>50.90205392432758</v>
      </c>
      <c r="E139" s="40">
        <v>29.67</v>
      </c>
    </row>
    <row r="140" spans="1:5" ht="15">
      <c r="A140" s="21" t="s">
        <v>214</v>
      </c>
      <c r="B140" s="22">
        <v>7.2675</v>
      </c>
      <c r="C140" s="31">
        <f t="shared" si="14"/>
        <v>1477.7858338633846</v>
      </c>
      <c r="D140" s="36">
        <f t="shared" si="16"/>
        <v>50.349798641920714</v>
      </c>
      <c r="E140" s="40">
        <v>29.53</v>
      </c>
    </row>
    <row r="141" spans="1:5" ht="15">
      <c r="A141" s="21" t="s">
        <v>215</v>
      </c>
      <c r="B141" s="22">
        <v>7.2664</v>
      </c>
      <c r="C141" s="31">
        <f t="shared" si="14"/>
        <v>1476.9774915165724</v>
      </c>
      <c r="D141" s="36">
        <f t="shared" si="16"/>
        <v>50.28649878184999</v>
      </c>
      <c r="E141" s="40">
        <v>29.65</v>
      </c>
    </row>
    <row r="142" spans="3:4" ht="15">
      <c r="C142" s="31"/>
      <c r="D142" s="36"/>
    </row>
    <row r="143" spans="1:5" ht="15">
      <c r="A143" s="21" t="s">
        <v>223</v>
      </c>
      <c r="B143" s="22">
        <v>7.2766</v>
      </c>
      <c r="C143" s="31">
        <f t="shared" si="14"/>
        <v>1484.477722765699</v>
      </c>
      <c r="D143" s="36">
        <f t="shared" si="16"/>
        <v>50.95051545836664</v>
      </c>
      <c r="E143" s="40">
        <v>29.84</v>
      </c>
    </row>
    <row r="144" spans="1:4" ht="15">
      <c r="A144" s="21" t="s">
        <v>218</v>
      </c>
      <c r="C144" s="31"/>
      <c r="D144" s="36"/>
    </row>
    <row r="145" spans="1:5" ht="15">
      <c r="A145" s="21" t="s">
        <v>219</v>
      </c>
      <c r="B145" s="22">
        <v>7.2701</v>
      </c>
      <c r="C145" s="31">
        <f>(B145*B145-23.58909986715)/0.01977787018464</f>
        <v>1479.6969476307993</v>
      </c>
      <c r="D145" s="36">
        <f t="shared" si="16"/>
        <v>50.51671508553758</v>
      </c>
      <c r="E145" s="40">
        <v>29.54</v>
      </c>
    </row>
    <row r="146" spans="1:5" ht="15">
      <c r="A146" s="21" t="s">
        <v>220</v>
      </c>
      <c r="B146" s="22">
        <v>7.2763</v>
      </c>
      <c r="C146" s="31">
        <f>(B146*B146-23.58909986715)/0.01977787018464</f>
        <v>1484.256977561122</v>
      </c>
      <c r="D146" s="36">
        <f t="shared" si="16"/>
        <v>50.9242190233391</v>
      </c>
      <c r="E146" s="40">
        <v>29.72</v>
      </c>
    </row>
    <row r="147" spans="1:5" ht="15">
      <c r="A147" s="21" t="s">
        <v>221</v>
      </c>
      <c r="B147" s="22">
        <v>7.2695</v>
      </c>
      <c r="C147" s="31">
        <f>(B147*B147-23.58909986715)/0.01977787018464</f>
        <v>1479.2558607029066</v>
      </c>
      <c r="D147" s="36">
        <f t="shared" si="16"/>
        <v>50.48891935402904</v>
      </c>
      <c r="E147" s="40">
        <v>29.72</v>
      </c>
    </row>
    <row r="148" spans="1:4" ht="15">
      <c r="A148" s="21" t="s">
        <v>222</v>
      </c>
      <c r="C148" s="31"/>
      <c r="D148" s="36"/>
    </row>
  </sheetData>
  <mergeCells count="4">
    <mergeCell ref="H1:L1"/>
    <mergeCell ref="N1:R1"/>
    <mergeCell ref="T1:X1"/>
    <mergeCell ref="Z1:AD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23" r:id="rId1"/>
  <headerFooter alignWithMargins="0">
    <oddHeader>&amp;CRegister: &amp;A&amp;RDatum: &amp;D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8"/>
  <sheetViews>
    <sheetView zoomScale="87" zoomScaleNormal="87" workbookViewId="0" topLeftCell="A39">
      <selection activeCell="B56" sqref="B56"/>
    </sheetView>
  </sheetViews>
  <sheetFormatPr defaultColWidth="11.5546875" defaultRowHeight="15"/>
  <cols>
    <col min="1" max="1" width="10.88671875" style="21" bestFit="1" customWidth="1"/>
    <col min="2" max="2" width="18.6640625" style="22" bestFit="1" customWidth="1"/>
    <col min="3" max="3" width="9.5546875" style="21" bestFit="1" customWidth="1"/>
    <col min="4" max="4" width="13.5546875" style="37" bestFit="1" customWidth="1"/>
    <col min="5" max="5" width="11.21484375" style="40" bestFit="1" customWidth="1"/>
    <col min="6" max="6" width="11.21484375" style="30" bestFit="1" customWidth="1"/>
    <col min="7" max="7" width="6.88671875" style="21" customWidth="1"/>
    <col min="8" max="9" width="7.88671875" style="21" customWidth="1"/>
    <col min="10" max="10" width="7.88671875" style="0" customWidth="1"/>
    <col min="11" max="12" width="8.88671875" style="0" customWidth="1"/>
    <col min="13" max="16" width="9.4453125" style="0" customWidth="1"/>
    <col min="17" max="17" width="10.4453125" style="0" customWidth="1"/>
    <col min="18" max="18" width="9.10546875" style="0" customWidth="1"/>
    <col min="19" max="21" width="7.88671875" style="0" customWidth="1"/>
    <col min="22" max="22" width="8.88671875" style="0" bestFit="1" customWidth="1"/>
    <col min="23" max="23" width="12.10546875" style="0" bestFit="1" customWidth="1"/>
    <col min="24" max="24" width="9.4453125" style="0" customWidth="1"/>
    <col min="25" max="27" width="12.10546875" style="0" bestFit="1" customWidth="1"/>
  </cols>
  <sheetData>
    <row r="1" spans="1:33" ht="15.75">
      <c r="A1" s="25" t="s">
        <v>32</v>
      </c>
      <c r="B1" s="26" t="s">
        <v>33</v>
      </c>
      <c r="C1" s="25" t="s">
        <v>34</v>
      </c>
      <c r="D1" s="38" t="s">
        <v>19</v>
      </c>
      <c r="E1" s="38" t="s">
        <v>21</v>
      </c>
      <c r="H1" s="62" t="s">
        <v>232</v>
      </c>
      <c r="I1" s="62"/>
      <c r="J1" s="62"/>
      <c r="K1" s="62"/>
      <c r="L1" s="62"/>
      <c r="M1" s="63" t="s">
        <v>233</v>
      </c>
      <c r="N1" s="63"/>
      <c r="O1" s="63"/>
      <c r="P1" s="63"/>
      <c r="Q1" s="63"/>
      <c r="R1" s="64" t="s">
        <v>234</v>
      </c>
      <c r="S1" s="64"/>
      <c r="T1" s="64"/>
      <c r="U1" s="64"/>
      <c r="V1" s="64"/>
      <c r="W1" s="64" t="s">
        <v>240</v>
      </c>
      <c r="X1" s="64"/>
      <c r="Y1" s="64"/>
      <c r="Z1" s="64"/>
      <c r="AA1" s="64"/>
      <c r="AB1" s="3"/>
      <c r="AC1" s="3"/>
      <c r="AD1" s="3"/>
      <c r="AE1" s="3"/>
      <c r="AF1" s="3"/>
      <c r="AG1" s="3"/>
    </row>
    <row r="2" spans="1:33" ht="15.75">
      <c r="A2" s="25" t="s">
        <v>29</v>
      </c>
      <c r="B2" s="26" t="s">
        <v>36</v>
      </c>
      <c r="C2" s="25" t="s">
        <v>37</v>
      </c>
      <c r="D2" s="38" t="s">
        <v>26</v>
      </c>
      <c r="E2" s="43" t="s">
        <v>38</v>
      </c>
      <c r="F2" s="25" t="s">
        <v>35</v>
      </c>
      <c r="G2" s="43" t="s">
        <v>120</v>
      </c>
      <c r="H2" s="43" t="s">
        <v>224</v>
      </c>
      <c r="I2" s="43" t="s">
        <v>226</v>
      </c>
      <c r="J2" s="13" t="s">
        <v>225</v>
      </c>
      <c r="K2" s="13" t="s">
        <v>227</v>
      </c>
      <c r="L2" s="13" t="s">
        <v>228</v>
      </c>
      <c r="M2" s="28" t="s">
        <v>164</v>
      </c>
      <c r="N2" s="28" t="s">
        <v>170</v>
      </c>
      <c r="O2" s="28" t="s">
        <v>231</v>
      </c>
      <c r="P2" s="28" t="s">
        <v>230</v>
      </c>
      <c r="Q2" s="28" t="s">
        <v>229</v>
      </c>
      <c r="R2" s="43" t="s">
        <v>235</v>
      </c>
      <c r="S2" s="38" t="s">
        <v>237</v>
      </c>
      <c r="T2" s="43" t="s">
        <v>236</v>
      </c>
      <c r="U2" s="38" t="s">
        <v>239</v>
      </c>
      <c r="V2" s="38" t="s">
        <v>238</v>
      </c>
      <c r="W2" s="28" t="s">
        <v>199</v>
      </c>
      <c r="X2" s="28" t="s">
        <v>241</v>
      </c>
      <c r="Y2" s="28" t="s">
        <v>242</v>
      </c>
      <c r="Z2" s="28" t="s">
        <v>243</v>
      </c>
      <c r="AA2" s="28" t="s">
        <v>244</v>
      </c>
      <c r="AB2" s="3"/>
      <c r="AC2" s="3"/>
      <c r="AD2" s="3"/>
      <c r="AE2" s="3"/>
      <c r="AF2" s="3"/>
      <c r="AG2" s="3"/>
    </row>
    <row r="3" spans="1:33" ht="15.75">
      <c r="A3" s="33" t="s">
        <v>79</v>
      </c>
      <c r="B3" s="31">
        <v>7.274</v>
      </c>
      <c r="C3" s="31">
        <f aca="true" t="shared" si="0" ref="C3:C8">(B3*B3-23.58909986715)/0.01977787018464</f>
        <v>1482.5649000175054</v>
      </c>
      <c r="D3" s="36">
        <f aca="true" t="shared" si="1" ref="D3:D8">(C3-910.440776634+(0.392723556*E3)-(0.000480476*(E3*E3)))/(11.718085636-(0.009253652*E3)+(0.000051896*(E3*E3)))</f>
        <v>50.79919301463002</v>
      </c>
      <c r="E3" s="40">
        <v>30.098</v>
      </c>
      <c r="F3" s="25"/>
      <c r="G3" s="45">
        <v>6</v>
      </c>
      <c r="H3" s="44">
        <v>59.12756163317546</v>
      </c>
      <c r="I3" s="44">
        <v>58.63126482818089</v>
      </c>
      <c r="J3" s="16">
        <v>59.11851330083952</v>
      </c>
      <c r="K3" s="16">
        <v>58.5968243816692</v>
      </c>
      <c r="L3" s="16">
        <v>58.92956441685711</v>
      </c>
      <c r="M3" s="44">
        <v>59.20786537566158</v>
      </c>
      <c r="N3" s="16">
        <v>58.98697004959802</v>
      </c>
      <c r="O3" s="16">
        <v>59.078810884373304</v>
      </c>
      <c r="P3" s="16">
        <v>58.44135742367739</v>
      </c>
      <c r="Q3" s="16">
        <v>57.782109811625155</v>
      </c>
      <c r="R3" s="36">
        <v>51.94104813127144</v>
      </c>
      <c r="S3" s="40">
        <v>51.94104813127144</v>
      </c>
      <c r="T3" s="40">
        <v>51.83835296766529</v>
      </c>
      <c r="U3" s="42">
        <v>51.35726979496097</v>
      </c>
      <c r="V3" s="42">
        <v>51.03682277753487</v>
      </c>
      <c r="W3" s="3">
        <v>51.29108488666334</v>
      </c>
      <c r="X3" s="3">
        <v>50.95051545836664</v>
      </c>
      <c r="Y3" s="3">
        <v>51.02542057451998</v>
      </c>
      <c r="Z3" s="3">
        <v>48.76568539895853</v>
      </c>
      <c r="AA3" s="3">
        <v>51.65239280506478</v>
      </c>
      <c r="AB3" s="3"/>
      <c r="AC3" s="3"/>
      <c r="AD3" s="3"/>
      <c r="AE3" s="3"/>
      <c r="AF3" s="3"/>
      <c r="AG3" s="3"/>
    </row>
    <row r="4" spans="1:33" ht="15">
      <c r="A4" s="33" t="s">
        <v>80</v>
      </c>
      <c r="B4" s="31">
        <v>7.2883</v>
      </c>
      <c r="C4" s="31">
        <f t="shared" si="0"/>
        <v>1493.093884587427</v>
      </c>
      <c r="D4" s="36">
        <f t="shared" si="1"/>
        <v>51.714640972503474</v>
      </c>
      <c r="E4" s="40">
        <v>30.078</v>
      </c>
      <c r="F4" s="33"/>
      <c r="G4" s="45">
        <v>5</v>
      </c>
      <c r="H4" s="44">
        <v>58.87871684424962</v>
      </c>
      <c r="I4" s="44">
        <v>58.72766644303649</v>
      </c>
      <c r="J4" s="16">
        <v>58.98819580300072</v>
      </c>
      <c r="K4" s="16">
        <v>58.6873377590985</v>
      </c>
      <c r="L4" s="16">
        <v>58.650165523498636</v>
      </c>
      <c r="M4" s="44">
        <v>59.09835742079747</v>
      </c>
      <c r="N4" s="16">
        <v>58.5832642137127</v>
      </c>
      <c r="O4" s="16">
        <v>58.57549157183321</v>
      </c>
      <c r="P4" s="16">
        <v>57.83472276609084</v>
      </c>
      <c r="Q4" s="16">
        <v>58.068096464754426</v>
      </c>
      <c r="R4" s="36">
        <v>51.99240416407616</v>
      </c>
      <c r="S4" s="40">
        <v>51.68435247726434</v>
      </c>
      <c r="T4" s="40">
        <v>51.70359976557954</v>
      </c>
      <c r="U4" s="42">
        <v>51.63944521895661</v>
      </c>
      <c r="V4" s="42">
        <v>51.447034397848036</v>
      </c>
      <c r="W4" s="3">
        <v>51.60465115162825</v>
      </c>
      <c r="X4" s="3"/>
      <c r="Y4" s="3">
        <v>49.69497898564875</v>
      </c>
      <c r="Z4" s="3">
        <v>50.47773742731668</v>
      </c>
      <c r="AA4" s="3">
        <v>51.56735988199739</v>
      </c>
      <c r="AB4" s="3"/>
      <c r="AC4" s="3"/>
      <c r="AD4" s="3"/>
      <c r="AE4" s="3"/>
      <c r="AF4" s="3"/>
      <c r="AG4" s="3"/>
    </row>
    <row r="5" spans="1:33" ht="15">
      <c r="A5" s="33" t="s">
        <v>81</v>
      </c>
      <c r="B5" s="31">
        <v>7.2897</v>
      </c>
      <c r="C5" s="31">
        <f t="shared" si="0"/>
        <v>1494.1258056087236</v>
      </c>
      <c r="D5" s="36">
        <f t="shared" si="1"/>
        <v>51.806849801544914</v>
      </c>
      <c r="E5" s="40">
        <v>30.118</v>
      </c>
      <c r="F5" s="33"/>
      <c r="G5" s="45">
        <v>4</v>
      </c>
      <c r="H5" s="44">
        <v>58.964032648500485</v>
      </c>
      <c r="I5" s="44">
        <v>58.52459337870681</v>
      </c>
      <c r="J5" s="16">
        <v>59.04158354742042</v>
      </c>
      <c r="K5" s="16">
        <v>58.389817873269784</v>
      </c>
      <c r="L5" s="16">
        <v>57.980055938246636</v>
      </c>
      <c r="M5" s="44">
        <v>59.14269907299092</v>
      </c>
      <c r="N5" s="16">
        <v>59.171304905129226</v>
      </c>
      <c r="O5" s="16">
        <v>58.84558080593814</v>
      </c>
      <c r="P5" s="16">
        <v>58.04334893031246</v>
      </c>
      <c r="Q5" s="16">
        <v>57.60732919474714</v>
      </c>
      <c r="R5" s="36">
        <v>52.05018643537339</v>
      </c>
      <c r="S5" s="40">
        <v>51.793430920104626</v>
      </c>
      <c r="T5" s="40">
        <v>51.79984809137662</v>
      </c>
      <c r="U5" s="42">
        <v>51.54964364293733</v>
      </c>
      <c r="V5" s="42">
        <v>50.79983367096418</v>
      </c>
      <c r="W5" s="3">
        <v>51.37441306637434</v>
      </c>
      <c r="X5" s="3">
        <v>50.51671508553758</v>
      </c>
      <c r="Y5" s="3">
        <v>50.98343978909985</v>
      </c>
      <c r="Z5" s="3">
        <v>50.682754327596946</v>
      </c>
      <c r="AA5" s="3">
        <v>51.75383768974682</v>
      </c>
      <c r="AB5" s="3"/>
      <c r="AC5" s="3"/>
      <c r="AD5" s="3"/>
      <c r="AE5" s="3"/>
      <c r="AF5" s="3"/>
      <c r="AG5" s="3"/>
    </row>
    <row r="6" spans="1:33" ht="15">
      <c r="A6" s="33" t="s">
        <v>82</v>
      </c>
      <c r="B6" s="31">
        <v>7.2936</v>
      </c>
      <c r="C6" s="31">
        <f t="shared" si="0"/>
        <v>1497.0014878469542</v>
      </c>
      <c r="D6" s="36">
        <f t="shared" si="1"/>
        <v>52.0572039198597</v>
      </c>
      <c r="E6" s="40">
        <v>30.118</v>
      </c>
      <c r="F6" s="33"/>
      <c r="G6" s="45">
        <v>3</v>
      </c>
      <c r="H6" s="44">
        <v>59.11326232689468</v>
      </c>
      <c r="I6" s="44">
        <v>57.6999524327021</v>
      </c>
      <c r="J6" s="16">
        <v>58.92431397520314</v>
      </c>
      <c r="K6" s="16">
        <v>58.50107798279426</v>
      </c>
      <c r="L6" s="16">
        <v>58.663817041446435</v>
      </c>
      <c r="M6" s="44">
        <v>58.76951976888654</v>
      </c>
      <c r="N6" s="16">
        <v>58.59880952746933</v>
      </c>
      <c r="O6" s="16">
        <v>58.876876391765265</v>
      </c>
      <c r="P6" s="16">
        <v>57.08273683899816</v>
      </c>
      <c r="Q6" s="16">
        <v>57.1528655027996</v>
      </c>
      <c r="R6" s="36">
        <v>51.79984809137662</v>
      </c>
      <c r="S6" s="40">
        <v>51.876861013079555</v>
      </c>
      <c r="T6" s="40">
        <v>51.79984809137662</v>
      </c>
      <c r="U6" s="42">
        <v>51.40214993963848</v>
      </c>
      <c r="V6" s="42">
        <v>50.46697160391994</v>
      </c>
      <c r="W6" s="3">
        <v>51.50263931064202</v>
      </c>
      <c r="X6" s="3">
        <v>50.9242190233391</v>
      </c>
      <c r="Y6" s="3">
        <v>50.90205392432758</v>
      </c>
      <c r="Z6" s="3">
        <v>50.920579080351885</v>
      </c>
      <c r="AA6" s="3">
        <v>51.69788871531415</v>
      </c>
      <c r="AB6" s="3"/>
      <c r="AC6" s="3"/>
      <c r="AD6" s="3"/>
      <c r="AE6" s="3"/>
      <c r="AF6" s="3"/>
      <c r="AG6" s="3"/>
    </row>
    <row r="7" spans="1:33" ht="15">
      <c r="A7" s="33" t="s">
        <v>83</v>
      </c>
      <c r="B7" s="31">
        <v>7.2927</v>
      </c>
      <c r="C7" s="31">
        <f t="shared" si="0"/>
        <v>1496.3377323526852</v>
      </c>
      <c r="D7" s="36">
        <f t="shared" si="1"/>
        <v>51.99882387868948</v>
      </c>
      <c r="E7" s="40">
        <v>30.108</v>
      </c>
      <c r="F7" s="33"/>
      <c r="G7" s="45">
        <v>2</v>
      </c>
      <c r="H7" s="44">
        <v>58.85518852090475</v>
      </c>
      <c r="I7" s="44">
        <v>58.40996814233088</v>
      </c>
      <c r="J7" s="16">
        <v>57.80517648458453</v>
      </c>
      <c r="K7" s="16">
        <v>57.61674126385819</v>
      </c>
      <c r="L7" s="16">
        <v>57.783176456457696</v>
      </c>
      <c r="M7" s="44">
        <v>58.98126033551466</v>
      </c>
      <c r="N7" s="16">
        <v>57.769114466914445</v>
      </c>
      <c r="O7" s="16">
        <v>58.635968526373276</v>
      </c>
      <c r="P7" s="16">
        <v>57.60920936940762</v>
      </c>
      <c r="Q7" s="16">
        <v>58.519445236555235</v>
      </c>
      <c r="R7" s="36">
        <v>51.7100157044138</v>
      </c>
      <c r="S7" s="40">
        <v>51.67152139187725</v>
      </c>
      <c r="T7" s="40">
        <v>51.427797673284864</v>
      </c>
      <c r="U7" s="42">
        <v>51.40856174100314</v>
      </c>
      <c r="V7" s="42">
        <v>51.38291506373191</v>
      </c>
      <c r="W7" s="3">
        <v>51.49563324593467</v>
      </c>
      <c r="X7" s="3">
        <v>50.48891935402904</v>
      </c>
      <c r="Y7" s="3">
        <v>50.349798641920714</v>
      </c>
      <c r="Z7" s="3">
        <v>50.81753624017452</v>
      </c>
      <c r="AA7" s="3">
        <v>51.15650924822827</v>
      </c>
      <c r="AB7" s="3"/>
      <c r="AC7" s="3"/>
      <c r="AD7" s="3"/>
      <c r="AE7" s="3"/>
      <c r="AF7" s="3"/>
      <c r="AG7" s="3"/>
    </row>
    <row r="8" spans="1:27" ht="15">
      <c r="A8" s="33" t="s">
        <v>84</v>
      </c>
      <c r="B8" s="31">
        <v>7.2919</v>
      </c>
      <c r="C8" s="31">
        <f t="shared" si="0"/>
        <v>1495.7477962326138</v>
      </c>
      <c r="D8" s="36">
        <f t="shared" si="1"/>
        <v>51.946870979986436</v>
      </c>
      <c r="E8" s="40">
        <v>30.098</v>
      </c>
      <c r="F8" s="33"/>
      <c r="G8" s="45">
        <v>1</v>
      </c>
      <c r="H8" s="44">
        <v>58.462028795573104</v>
      </c>
      <c r="I8" s="44">
        <v>57.96579975011545</v>
      </c>
      <c r="J8" s="16">
        <v>55.43119661000778</v>
      </c>
      <c r="K8" s="16"/>
      <c r="L8" s="16"/>
      <c r="M8" s="44">
        <v>58.07669270905128</v>
      </c>
      <c r="N8" s="16">
        <v>56.28347540620024</v>
      </c>
      <c r="O8" s="16">
        <v>58.4081936063482</v>
      </c>
      <c r="P8" s="16">
        <v>56.77788115056176</v>
      </c>
      <c r="Q8" s="16">
        <v>58.298229351095905</v>
      </c>
      <c r="R8" s="36">
        <v>50.793430232569875</v>
      </c>
      <c r="S8" s="40">
        <v>51.581713653669226</v>
      </c>
      <c r="T8" s="40">
        <v>51.665105981230596</v>
      </c>
      <c r="U8" s="42">
        <v>51.203427760841066</v>
      </c>
      <c r="V8" s="42">
        <v>51.5111625350908</v>
      </c>
      <c r="W8" s="42">
        <v>50.61859483746269</v>
      </c>
      <c r="X8" s="42"/>
      <c r="Y8" s="42">
        <v>50.28649878184999</v>
      </c>
      <c r="Z8" s="42">
        <v>50.41919247729987</v>
      </c>
      <c r="AA8" s="42">
        <v>50.67207126575012</v>
      </c>
    </row>
    <row r="9" spans="1:19" ht="15">
      <c r="A9" s="33"/>
      <c r="B9" s="31"/>
      <c r="C9" s="31"/>
      <c r="D9" s="36"/>
      <c r="F9" s="33"/>
      <c r="G9" s="46"/>
      <c r="H9" s="46"/>
      <c r="I9" s="44"/>
      <c r="J9" s="17"/>
      <c r="K9" s="15"/>
      <c r="L9" s="15"/>
      <c r="M9" s="16"/>
      <c r="N9" s="15"/>
      <c r="O9" s="16"/>
      <c r="P9" s="11"/>
      <c r="Q9" s="2"/>
      <c r="R9" s="2"/>
      <c r="S9" s="3"/>
    </row>
    <row r="10" spans="1:19" ht="15.75">
      <c r="A10" s="33" t="s">
        <v>85</v>
      </c>
      <c r="B10" s="31">
        <v>7.2876</v>
      </c>
      <c r="C10" s="31">
        <f aca="true" t="shared" si="2" ref="C10:C15">(B10*B10-23.58909986715)/0.01977787018464</f>
        <v>1492.577998402275</v>
      </c>
      <c r="D10" s="36">
        <f aca="true" t="shared" si="3" ref="D10:D15">(C10-910.440776634+(0.392723556*E10)-(0.000480476*(E10*E10)))/(11.718085636-(0.009253652*E10)+(0.000051896*(E10*E10)))</f>
        <v>51.670321906965256</v>
      </c>
      <c r="E10" s="40">
        <v>30.088</v>
      </c>
      <c r="F10" s="33"/>
      <c r="G10" s="46"/>
      <c r="H10" s="46"/>
      <c r="I10" s="44"/>
      <c r="J10" s="17"/>
      <c r="K10" s="15"/>
      <c r="L10" s="15"/>
      <c r="M10" s="16"/>
      <c r="N10" s="15"/>
      <c r="O10" s="16"/>
      <c r="P10" s="11"/>
      <c r="Q10" s="2"/>
      <c r="R10" s="2"/>
      <c r="S10" s="13"/>
    </row>
    <row r="11" spans="1:17" ht="15.75">
      <c r="A11" s="33" t="s">
        <v>86</v>
      </c>
      <c r="B11" s="31">
        <v>7.2839</v>
      </c>
      <c r="C11" s="31">
        <f t="shared" si="2"/>
        <v>1489.8519945658315</v>
      </c>
      <c r="D11" s="36">
        <f t="shared" si="3"/>
        <v>51.43300244477678</v>
      </c>
      <c r="E11" s="40">
        <v>30.088</v>
      </c>
      <c r="F11" s="33"/>
      <c r="G11" s="46"/>
      <c r="H11" s="46"/>
      <c r="I11" s="44"/>
      <c r="J11" s="17"/>
      <c r="K11" s="15"/>
      <c r="L11" s="15"/>
      <c r="M11" s="16"/>
      <c r="N11" s="9"/>
      <c r="O11" s="13"/>
      <c r="P11" s="11"/>
      <c r="Q11" s="2"/>
    </row>
    <row r="12" spans="1:17" ht="15">
      <c r="A12" s="33" t="s">
        <v>87</v>
      </c>
      <c r="B12" s="31">
        <v>7.2897</v>
      </c>
      <c r="C12" s="31">
        <f t="shared" si="2"/>
        <v>1494.1258056087236</v>
      </c>
      <c r="D12" s="36">
        <f t="shared" si="3"/>
        <v>51.80507035041759</v>
      </c>
      <c r="E12" s="40">
        <v>30.088</v>
      </c>
      <c r="F12" s="33"/>
      <c r="G12" s="46"/>
      <c r="H12" s="46"/>
      <c r="I12" s="44"/>
      <c r="J12" s="17"/>
      <c r="K12" s="15"/>
      <c r="L12" s="15"/>
      <c r="M12" s="16"/>
      <c r="N12" s="15"/>
      <c r="O12" s="3"/>
      <c r="P12" s="11"/>
      <c r="Q12" s="2"/>
    </row>
    <row r="13" spans="1:13" ht="15">
      <c r="A13" s="33" t="s">
        <v>88</v>
      </c>
      <c r="B13" s="31">
        <v>7.2897</v>
      </c>
      <c r="C13" s="31">
        <f t="shared" si="2"/>
        <v>1494.1258056087236</v>
      </c>
      <c r="D13" s="36">
        <f t="shared" si="3"/>
        <v>51.804477102350866</v>
      </c>
      <c r="E13" s="40">
        <v>30.078</v>
      </c>
      <c r="F13" s="33"/>
      <c r="G13" s="46"/>
      <c r="H13" s="47"/>
      <c r="I13" s="47"/>
      <c r="J13" s="14"/>
      <c r="K13" s="14"/>
      <c r="L13" s="14"/>
      <c r="M13" s="14"/>
    </row>
    <row r="14" spans="1:13" ht="15">
      <c r="A14" s="33" t="s">
        <v>89</v>
      </c>
      <c r="B14" s="31">
        <v>7.2882</v>
      </c>
      <c r="C14" s="31">
        <f t="shared" si="2"/>
        <v>1493.020183527283</v>
      </c>
      <c r="D14" s="36">
        <f t="shared" si="3"/>
        <v>51.708224766347826</v>
      </c>
      <c r="E14" s="40">
        <v>30.078</v>
      </c>
      <c r="F14" s="33"/>
      <c r="G14" s="46"/>
      <c r="H14" s="47"/>
      <c r="I14" s="47"/>
      <c r="J14" s="14"/>
      <c r="K14" s="14"/>
      <c r="L14" s="14"/>
      <c r="M14" s="14"/>
    </row>
    <row r="15" spans="1:13" ht="15">
      <c r="A15" s="33" t="s">
        <v>90</v>
      </c>
      <c r="B15" s="31">
        <v>7.2903</v>
      </c>
      <c r="C15" s="31">
        <f t="shared" si="2"/>
        <v>1494.5681181488674</v>
      </c>
      <c r="D15" s="36">
        <f t="shared" si="3"/>
        <v>51.842983582953</v>
      </c>
      <c r="E15" s="40">
        <v>30.078</v>
      </c>
      <c r="F15" s="33"/>
      <c r="G15" s="46"/>
      <c r="H15" s="47"/>
      <c r="I15" s="47"/>
      <c r="J15" s="14"/>
      <c r="K15" s="14"/>
      <c r="L15" s="14"/>
      <c r="M15" s="14"/>
    </row>
    <row r="16" spans="1:13" ht="15">
      <c r="A16" s="33"/>
      <c r="B16" s="31"/>
      <c r="C16" s="31"/>
      <c r="D16" s="36"/>
      <c r="F16" s="33"/>
      <c r="G16" s="46"/>
      <c r="H16" s="47"/>
      <c r="I16" s="47"/>
      <c r="J16" s="14"/>
      <c r="K16" s="14"/>
      <c r="L16" s="14"/>
      <c r="M16" s="14"/>
    </row>
    <row r="17" spans="1:13" ht="15">
      <c r="A17" s="30" t="s">
        <v>91</v>
      </c>
      <c r="B17" s="22">
        <v>7.2863</v>
      </c>
      <c r="C17" s="31">
        <f aca="true" t="shared" si="4" ref="C17:C22">(B17*B17-23.58909986715)/0.01977787018464</f>
        <v>1491.6200555184791</v>
      </c>
      <c r="D17" s="36">
        <f aca="true" t="shared" si="5" ref="D17:D22">(C17-910.440776634+(0.392723556*E17)-(0.000480476*(E17*E17)))/(11.718085636-(0.009253652*E17)+(0.000051896*(E17*E17)))</f>
        <v>51.586925659700135</v>
      </c>
      <c r="E17" s="40">
        <v>30.088</v>
      </c>
      <c r="F17" s="33"/>
      <c r="G17" s="46"/>
      <c r="H17" s="47"/>
      <c r="I17" s="47"/>
      <c r="J17" s="14"/>
      <c r="K17" s="14"/>
      <c r="L17" s="14"/>
      <c r="M17" s="14"/>
    </row>
    <row r="18" spans="1:13" ht="15">
      <c r="A18" s="30" t="s">
        <v>92</v>
      </c>
      <c r="B18" s="22">
        <v>7.2877</v>
      </c>
      <c r="C18" s="31">
        <f t="shared" si="4"/>
        <v>1492.6516933950315</v>
      </c>
      <c r="D18" s="36">
        <f t="shared" si="5"/>
        <v>51.67792259907436</v>
      </c>
      <c r="E18" s="40">
        <v>30.108</v>
      </c>
      <c r="G18" s="46"/>
      <c r="H18" s="47"/>
      <c r="I18" s="47"/>
      <c r="J18" s="14"/>
      <c r="K18" s="14"/>
      <c r="L18" s="14"/>
      <c r="M18" s="14"/>
    </row>
    <row r="19" spans="1:13" ht="15">
      <c r="A19" s="30" t="s">
        <v>93</v>
      </c>
      <c r="B19" s="22">
        <v>7.2909</v>
      </c>
      <c r="C19" s="31">
        <f t="shared" si="4"/>
        <v>1495.0104670933351</v>
      </c>
      <c r="D19" s="36">
        <f t="shared" si="5"/>
        <v>51.88327406356076</v>
      </c>
      <c r="E19" s="40">
        <v>30.108</v>
      </c>
      <c r="G19" s="46"/>
      <c r="H19" s="47"/>
      <c r="I19" s="47"/>
      <c r="J19" s="14"/>
      <c r="K19" s="14"/>
      <c r="L19" s="14"/>
      <c r="M19" s="14"/>
    </row>
    <row r="20" spans="1:13" ht="15">
      <c r="A20" s="30" t="s">
        <v>94</v>
      </c>
      <c r="B20" s="22">
        <v>7.2896</v>
      </c>
      <c r="C20" s="31">
        <f t="shared" si="4"/>
        <v>1494.0520903913425</v>
      </c>
      <c r="D20" s="36">
        <f t="shared" si="5"/>
        <v>51.79924604249183</v>
      </c>
      <c r="E20" s="40">
        <v>30.098</v>
      </c>
      <c r="G20" s="46"/>
      <c r="H20" s="47"/>
      <c r="I20" s="47"/>
      <c r="J20" s="14"/>
      <c r="K20" s="14"/>
      <c r="L20" s="14"/>
      <c r="M20" s="14"/>
    </row>
    <row r="21" spans="1:13" ht="15">
      <c r="A21" s="30" t="s">
        <v>95</v>
      </c>
      <c r="B21" s="22">
        <v>7.2879</v>
      </c>
      <c r="C21" s="31">
        <f t="shared" si="4"/>
        <v>1492.7990864142382</v>
      </c>
      <c r="D21" s="36">
        <f t="shared" si="5"/>
        <v>51.69016189045409</v>
      </c>
      <c r="E21" s="40">
        <v>30.098</v>
      </c>
      <c r="G21" s="46"/>
      <c r="H21" s="47"/>
      <c r="I21" s="47"/>
      <c r="J21" s="14"/>
      <c r="K21" s="14"/>
      <c r="L21" s="14"/>
      <c r="M21" s="14"/>
    </row>
    <row r="22" spans="1:13" ht="15">
      <c r="A22" s="30" t="s">
        <v>96</v>
      </c>
      <c r="B22" s="22">
        <v>7.2919</v>
      </c>
      <c r="C22" s="31">
        <f t="shared" si="4"/>
        <v>1495.7477962326138</v>
      </c>
      <c r="D22" s="36">
        <f t="shared" si="5"/>
        <v>51.94568302537391</v>
      </c>
      <c r="E22" s="40">
        <v>30.078</v>
      </c>
      <c r="G22" s="46"/>
      <c r="H22" s="47"/>
      <c r="I22" s="47"/>
      <c r="J22" s="14"/>
      <c r="K22" s="14"/>
      <c r="L22" s="14"/>
      <c r="M22" s="14"/>
    </row>
    <row r="23" spans="1:13" ht="15">
      <c r="A23" s="30"/>
      <c r="C23" s="31"/>
      <c r="D23" s="36"/>
      <c r="G23" s="46"/>
      <c r="H23" s="47"/>
      <c r="I23" s="47"/>
      <c r="J23" s="14"/>
      <c r="K23" s="14"/>
      <c r="L23" s="14"/>
      <c r="M23" s="14"/>
    </row>
    <row r="24" spans="1:13" ht="15">
      <c r="A24" s="30" t="s">
        <v>97</v>
      </c>
      <c r="B24" s="22">
        <v>7.2804</v>
      </c>
      <c r="C24" s="31">
        <f aca="true" t="shared" si="6" ref="C24:C29">(B24*B24-23.58909986715)/0.01977787018464</f>
        <v>1487.2746164394655</v>
      </c>
      <c r="D24" s="36">
        <f aca="true" t="shared" si="7" ref="D24:D29">(C24-910.440776634+(0.392723556*E24)-(0.000480476*(E24*E24)))/(11.718085636-(0.009253652*E24)+(0.000051896*(E24*E24)))</f>
        <v>51.20980197000522</v>
      </c>
      <c r="E24" s="40">
        <v>30.108</v>
      </c>
      <c r="G24" s="46"/>
      <c r="H24" s="47"/>
      <c r="I24" s="47"/>
      <c r="J24" s="14"/>
      <c r="K24" s="14"/>
      <c r="L24" s="14"/>
      <c r="M24" s="14"/>
    </row>
    <row r="25" spans="1:13" ht="15">
      <c r="A25" s="30" t="s">
        <v>98</v>
      </c>
      <c r="B25" s="22">
        <v>7.2836</v>
      </c>
      <c r="C25" s="31">
        <f t="shared" si="6"/>
        <v>1489.6310279016154</v>
      </c>
      <c r="D25" s="36">
        <f t="shared" si="7"/>
        <v>51.41435671922548</v>
      </c>
      <c r="E25" s="40">
        <v>30.098</v>
      </c>
      <c r="G25" s="46"/>
      <c r="H25" s="47"/>
      <c r="I25" s="47"/>
      <c r="J25" s="14"/>
      <c r="K25" s="14"/>
      <c r="L25" s="14"/>
      <c r="M25" s="14"/>
    </row>
    <row r="26" spans="1:13" ht="15">
      <c r="A26" s="30" t="s">
        <v>99</v>
      </c>
      <c r="B26" s="22">
        <v>7.2835</v>
      </c>
      <c r="C26" s="31">
        <f t="shared" si="6"/>
        <v>1489.5573743693396</v>
      </c>
      <c r="D26" s="36">
        <f t="shared" si="7"/>
        <v>51.407353505605606</v>
      </c>
      <c r="E26" s="40">
        <v>30.088</v>
      </c>
      <c r="G26" s="46"/>
      <c r="H26" s="47"/>
      <c r="I26" s="47"/>
      <c r="J26" s="14"/>
      <c r="K26" s="14"/>
      <c r="L26" s="14"/>
      <c r="M26" s="14"/>
    </row>
    <row r="27" spans="1:13" ht="15">
      <c r="A27" s="30" t="s">
        <v>100</v>
      </c>
      <c r="B27" s="22">
        <v>7.2858</v>
      </c>
      <c r="C27" s="31">
        <f t="shared" si="6"/>
        <v>1491.2516614531946</v>
      </c>
      <c r="D27" s="36">
        <f t="shared" si="7"/>
        <v>51.55603782064448</v>
      </c>
      <c r="E27" s="40">
        <v>30.108</v>
      </c>
      <c r="G27" s="46"/>
      <c r="H27" s="47"/>
      <c r="I27" s="47"/>
      <c r="J27" s="14"/>
      <c r="K27" s="14"/>
      <c r="L27" s="14"/>
      <c r="M27" s="14"/>
    </row>
    <row r="28" spans="1:13" ht="15">
      <c r="A28" s="30" t="s">
        <v>101</v>
      </c>
      <c r="B28" s="22">
        <v>7.2872</v>
      </c>
      <c r="C28" s="31">
        <f t="shared" si="6"/>
        <v>1492.2832285435604</v>
      </c>
      <c r="D28" s="36">
        <f t="shared" si="7"/>
        <v>51.64584457611023</v>
      </c>
      <c r="E28" s="40">
        <v>30.108</v>
      </c>
      <c r="G28" s="46"/>
      <c r="H28" s="47"/>
      <c r="I28" s="47"/>
      <c r="J28" s="14"/>
      <c r="K28" s="14"/>
      <c r="L28" s="14"/>
      <c r="M28" s="14"/>
    </row>
    <row r="29" spans="1:13" ht="15">
      <c r="A29" s="30" t="s">
        <v>102</v>
      </c>
      <c r="B29" s="22">
        <v>7.2828</v>
      </c>
      <c r="C29" s="31">
        <f t="shared" si="6"/>
        <v>1489.0418279578798</v>
      </c>
      <c r="D29" s="36">
        <f t="shared" si="7"/>
        <v>51.36306208854793</v>
      </c>
      <c r="E29" s="40">
        <v>30.098</v>
      </c>
      <c r="G29" s="46"/>
      <c r="H29" s="47"/>
      <c r="I29" s="47"/>
      <c r="J29" s="14"/>
      <c r="K29" s="14"/>
      <c r="L29" s="14"/>
      <c r="M29" s="14"/>
    </row>
    <row r="30" spans="1:13" ht="15">
      <c r="A30" s="30"/>
      <c r="C30" s="31"/>
      <c r="D30" s="36"/>
      <c r="G30" s="46"/>
      <c r="H30" s="47"/>
      <c r="I30" s="47"/>
      <c r="J30" s="14"/>
      <c r="K30" s="14"/>
      <c r="L30" s="14"/>
      <c r="M30" s="14"/>
    </row>
    <row r="31" spans="1:13" ht="15">
      <c r="A31" s="30" t="s">
        <v>103</v>
      </c>
      <c r="B31" s="22">
        <v>7.2852</v>
      </c>
      <c r="C31" s="31">
        <f aca="true" t="shared" si="8" ref="C31:C36">(B31*B31-23.58909986715)/0.01977787018464</f>
        <v>1490.8096219454828</v>
      </c>
      <c r="D31" s="36">
        <f aca="true" t="shared" si="9" ref="D31:D36">(C31-910.440776634+(0.392723556*E31)-(0.000480476*(E31*E31)))/(11.718085636-(0.009253652*E31)+(0.000051896*(E31*E31)))</f>
        <v>51.51755449333981</v>
      </c>
      <c r="E31" s="40">
        <v>30.108</v>
      </c>
      <c r="G31" s="46"/>
      <c r="H31" s="47"/>
      <c r="I31" s="47"/>
      <c r="J31" s="14"/>
      <c r="K31" s="14"/>
      <c r="L31" s="14"/>
      <c r="M31" s="14"/>
    </row>
    <row r="32" spans="1:13" ht="15">
      <c r="A32" s="30" t="s">
        <v>104</v>
      </c>
      <c r="B32" s="22">
        <v>7.2832</v>
      </c>
      <c r="C32" s="31">
        <f t="shared" si="8"/>
        <v>1489.3364198398976</v>
      </c>
      <c r="D32" s="36">
        <f t="shared" si="9"/>
        <v>51.3887086995997</v>
      </c>
      <c r="E32" s="40">
        <v>30.098</v>
      </c>
      <c r="G32" s="46"/>
      <c r="H32" s="47"/>
      <c r="I32" s="47"/>
      <c r="J32" s="14"/>
      <c r="K32" s="14"/>
      <c r="L32" s="14"/>
      <c r="M32" s="14"/>
    </row>
    <row r="33" spans="1:13" ht="15">
      <c r="A33" s="30" t="s">
        <v>105</v>
      </c>
      <c r="B33" s="22">
        <v>7.2689</v>
      </c>
      <c r="C33" s="31">
        <f t="shared" si="8"/>
        <v>1478.8148101793388</v>
      </c>
      <c r="D33" s="36">
        <f t="shared" si="9"/>
        <v>50.471545080325726</v>
      </c>
      <c r="E33" s="40">
        <v>30.078</v>
      </c>
      <c r="G33" s="46"/>
      <c r="H33" s="47"/>
      <c r="I33" s="47"/>
      <c r="J33" s="14"/>
      <c r="K33" s="14"/>
      <c r="L33" s="14"/>
      <c r="M33" s="14"/>
    </row>
    <row r="34" spans="1:13" ht="15">
      <c r="A34" s="30" t="s">
        <v>106</v>
      </c>
      <c r="B34" s="22">
        <v>7.2741</v>
      </c>
      <c r="C34" s="31">
        <f t="shared" si="8"/>
        <v>1482.6384574828146</v>
      </c>
      <c r="D34" s="36">
        <f t="shared" si="9"/>
        <v>50.8061846022074</v>
      </c>
      <c r="E34" s="40">
        <v>30.108</v>
      </c>
      <c r="G34" s="46"/>
      <c r="H34" s="47"/>
      <c r="I34" s="47"/>
      <c r="J34" s="14"/>
      <c r="K34" s="14"/>
      <c r="L34" s="14"/>
      <c r="M34" s="14"/>
    </row>
    <row r="35" spans="1:13" ht="15">
      <c r="A35" s="30" t="s">
        <v>107</v>
      </c>
      <c r="B35" s="22">
        <v>7.2842</v>
      </c>
      <c r="C35" s="31">
        <f t="shared" si="8"/>
        <v>1490.0729703311292</v>
      </c>
      <c r="D35" s="36">
        <f t="shared" si="9"/>
        <v>51.453422657406335</v>
      </c>
      <c r="E35" s="40">
        <v>30.108</v>
      </c>
      <c r="G35" s="46"/>
      <c r="H35" s="47"/>
      <c r="I35" s="47"/>
      <c r="J35" s="14"/>
      <c r="K35" s="14"/>
      <c r="L35" s="14"/>
      <c r="M35" s="14"/>
    </row>
    <row r="36" spans="1:13" ht="15">
      <c r="A36" s="30" t="s">
        <v>108</v>
      </c>
      <c r="B36" s="22">
        <v>7.2778</v>
      </c>
      <c r="C36" s="31">
        <f t="shared" si="8"/>
        <v>1485.3607945948163</v>
      </c>
      <c r="D36" s="36">
        <f t="shared" si="9"/>
        <v>51.04141999690508</v>
      </c>
      <c r="E36" s="40">
        <v>30.078</v>
      </c>
      <c r="G36" s="46"/>
      <c r="H36" s="47"/>
      <c r="I36" s="47"/>
      <c r="J36" s="14"/>
      <c r="K36" s="14"/>
      <c r="L36" s="14"/>
      <c r="M36" s="14"/>
    </row>
    <row r="37" spans="1:13" ht="15">
      <c r="A37" s="30"/>
      <c r="C37" s="31"/>
      <c r="D37" s="36"/>
      <c r="G37" s="46"/>
      <c r="H37" s="47"/>
      <c r="I37" s="47"/>
      <c r="J37" s="14"/>
      <c r="K37" s="14"/>
      <c r="L37" s="14"/>
      <c r="M37" s="14"/>
    </row>
    <row r="38" spans="1:13" ht="15">
      <c r="A38" s="21" t="s">
        <v>127</v>
      </c>
      <c r="B38" s="22">
        <v>7.2922</v>
      </c>
      <c r="C38" s="31">
        <f aca="true" t="shared" si="10" ref="C38:C43">(B38*B38-23.58909986715)/0.01977787018464</f>
        <v>1495.9690146934063</v>
      </c>
      <c r="D38" s="36">
        <f aca="true" t="shared" si="11" ref="D38:D43">(C38-910.440776634+(0.392723556*E38)-(0.000480476*(E38*E38)))/(11.718085636-(0.009253652*E38)+(0.000051896*(E38*E38)))</f>
        <v>51.95959253485894</v>
      </c>
      <c r="E38" s="40">
        <v>29.988</v>
      </c>
      <c r="G38" s="46"/>
      <c r="H38" s="47"/>
      <c r="I38" s="47"/>
      <c r="J38" s="14"/>
      <c r="K38" s="14"/>
      <c r="L38" s="14"/>
      <c r="M38" s="14"/>
    </row>
    <row r="39" spans="1:13" ht="15">
      <c r="A39" s="21" t="s">
        <v>128</v>
      </c>
      <c r="B39" s="22">
        <v>7.292</v>
      </c>
      <c r="C39" s="31">
        <f t="shared" si="10"/>
        <v>1495.8215347083133</v>
      </c>
      <c r="D39" s="36">
        <f t="shared" si="11"/>
        <v>51.946159435527385</v>
      </c>
      <c r="E39" s="40">
        <v>29.978</v>
      </c>
      <c r="F39" s="30">
        <v>29.61</v>
      </c>
      <c r="G39" s="47"/>
      <c r="H39" s="47"/>
      <c r="I39" s="47"/>
      <c r="J39" s="14"/>
      <c r="K39" s="14"/>
      <c r="L39" s="14"/>
      <c r="M39" s="14"/>
    </row>
    <row r="40" spans="1:13" ht="15">
      <c r="A40" s="21" t="s">
        <v>129</v>
      </c>
      <c r="B40" s="22">
        <v>7.2914</v>
      </c>
      <c r="C40" s="31">
        <f t="shared" si="10"/>
        <v>1495.3791190225845</v>
      </c>
      <c r="D40" s="36">
        <f t="shared" si="11"/>
        <v>51.90705166440382</v>
      </c>
      <c r="E40" s="40">
        <v>29.968</v>
      </c>
      <c r="F40" s="30">
        <v>29.6</v>
      </c>
      <c r="G40" s="47"/>
      <c r="H40" s="47"/>
      <c r="I40" s="47"/>
      <c r="J40" s="14"/>
      <c r="K40" s="14"/>
      <c r="L40" s="14"/>
      <c r="M40" s="14"/>
    </row>
    <row r="41" spans="1:13" ht="15">
      <c r="A41" s="21" t="s">
        <v>130</v>
      </c>
      <c r="B41" s="22">
        <v>7.2915</v>
      </c>
      <c r="C41" s="31">
        <f t="shared" si="10"/>
        <v>1495.4528524421278</v>
      </c>
      <c r="D41" s="36">
        <f t="shared" si="11"/>
        <v>51.91347031042453</v>
      </c>
      <c r="E41" s="40">
        <v>29.968</v>
      </c>
      <c r="F41" s="30">
        <v>29.59</v>
      </c>
      <c r="G41" s="47"/>
      <c r="H41" s="47"/>
      <c r="I41" s="47"/>
      <c r="J41" s="14"/>
      <c r="K41" s="14"/>
      <c r="L41" s="14"/>
      <c r="M41" s="14"/>
    </row>
    <row r="42" spans="1:13" ht="15">
      <c r="A42" s="21" t="s">
        <v>131</v>
      </c>
      <c r="B42" s="22">
        <v>7.2869</v>
      </c>
      <c r="C42" s="31">
        <f t="shared" si="10"/>
        <v>1492.0621617674524</v>
      </c>
      <c r="D42" s="36">
        <f t="shared" si="11"/>
        <v>51.61948930474054</v>
      </c>
      <c r="E42" s="40">
        <v>29.988</v>
      </c>
      <c r="F42" s="30">
        <v>29.59</v>
      </c>
      <c r="G42" s="47"/>
      <c r="H42" s="47"/>
      <c r="I42" s="47"/>
      <c r="J42" s="14"/>
      <c r="K42" s="14"/>
      <c r="L42" s="14"/>
      <c r="M42" s="14"/>
    </row>
    <row r="43" spans="1:13" ht="15">
      <c r="A43" s="21" t="s">
        <v>132</v>
      </c>
      <c r="B43" s="22">
        <v>7.2894</v>
      </c>
      <c r="C43" s="31">
        <f t="shared" si="10"/>
        <v>1493.9046629902732</v>
      </c>
      <c r="D43" s="36">
        <f t="shared" si="11"/>
        <v>51.78107166642083</v>
      </c>
      <c r="E43" s="40">
        <v>30.008</v>
      </c>
      <c r="F43" s="30">
        <v>29.61</v>
      </c>
      <c r="G43" s="47"/>
      <c r="H43" s="47"/>
      <c r="I43" s="47"/>
      <c r="J43" s="14"/>
      <c r="K43" s="14"/>
      <c r="L43" s="14"/>
      <c r="M43" s="14"/>
    </row>
    <row r="44" spans="6:13" ht="15">
      <c r="F44" s="30">
        <v>29.63</v>
      </c>
      <c r="G44" s="47"/>
      <c r="H44" s="47"/>
      <c r="I44" s="47"/>
      <c r="J44" s="14"/>
      <c r="K44" s="14"/>
      <c r="L44" s="14"/>
      <c r="M44" s="14"/>
    </row>
    <row r="45" spans="1:13" ht="15">
      <c r="A45" s="21" t="s">
        <v>133</v>
      </c>
      <c r="B45" s="22">
        <v>7.403</v>
      </c>
      <c r="C45" s="31">
        <f aca="true" t="shared" si="12" ref="C45:C50">(B45*B45-23.58909986715)/0.01977787018464</f>
        <v>1578.2947729676473</v>
      </c>
      <c r="D45" s="36">
        <f aca="true" t="shared" si="13" ref="D45:D50">(C45-910.440776634+(0.392723556*E45)-(0.000480476*(E45*E45)))/(11.718085636-(0.009253652*E45)+(0.000051896*(E45*E45)))</f>
        <v>59.12756163317546</v>
      </c>
      <c r="E45" s="40">
        <v>30.008</v>
      </c>
      <c r="G45" s="47"/>
      <c r="H45" s="47"/>
      <c r="I45" s="47"/>
      <c r="J45" s="14"/>
      <c r="K45" s="14"/>
      <c r="L45" s="14"/>
      <c r="M45" s="14"/>
    </row>
    <row r="46" spans="1:6" ht="15">
      <c r="A46" s="21" t="s">
        <v>134</v>
      </c>
      <c r="B46" s="22">
        <v>7.3992</v>
      </c>
      <c r="C46" s="31">
        <f t="shared" si="12"/>
        <v>1575.4507680533231</v>
      </c>
      <c r="D46" s="36">
        <f t="shared" si="13"/>
        <v>58.87871684424962</v>
      </c>
      <c r="E46" s="40">
        <v>29.988</v>
      </c>
      <c r="F46" s="30">
        <v>29.63</v>
      </c>
    </row>
    <row r="47" spans="1:6" ht="15">
      <c r="A47" s="21" t="s">
        <v>135</v>
      </c>
      <c r="B47" s="22">
        <v>7.4005</v>
      </c>
      <c r="C47" s="31">
        <f t="shared" si="12"/>
        <v>1576.4235527778853</v>
      </c>
      <c r="D47" s="36">
        <f t="shared" si="13"/>
        <v>58.964032648500485</v>
      </c>
      <c r="E47" s="40">
        <v>29.998</v>
      </c>
      <c r="F47" s="30">
        <v>29.61</v>
      </c>
    </row>
    <row r="48" spans="1:6" ht="15">
      <c r="A48" s="21" t="s">
        <v>136</v>
      </c>
      <c r="B48" s="22">
        <v>7.4028</v>
      </c>
      <c r="C48" s="31">
        <f t="shared" si="12"/>
        <v>1578.1450520941485</v>
      </c>
      <c r="D48" s="36">
        <f t="shared" si="13"/>
        <v>59.11326232689468</v>
      </c>
      <c r="E48" s="40">
        <v>29.988</v>
      </c>
      <c r="F48" s="30">
        <v>29.62</v>
      </c>
    </row>
    <row r="49" spans="1:6" ht="15">
      <c r="A49" s="21" t="s">
        <v>137</v>
      </c>
      <c r="B49" s="22">
        <v>7.3988</v>
      </c>
      <c r="C49" s="31">
        <f t="shared" si="12"/>
        <v>1575.1514840583957</v>
      </c>
      <c r="D49" s="36">
        <f t="shared" si="13"/>
        <v>58.85518852090475</v>
      </c>
      <c r="E49" s="40">
        <v>30.028</v>
      </c>
      <c r="F49" s="30">
        <v>29.61</v>
      </c>
    </row>
    <row r="50" spans="1:6" ht="15">
      <c r="A50" s="21" t="s">
        <v>138</v>
      </c>
      <c r="B50" s="22">
        <v>7.3928</v>
      </c>
      <c r="C50" s="31">
        <f t="shared" si="12"/>
        <v>1570.6641656984584</v>
      </c>
      <c r="D50" s="36">
        <f t="shared" si="13"/>
        <v>58.462028795573104</v>
      </c>
      <c r="E50" s="40">
        <v>29.988</v>
      </c>
      <c r="F50" s="30">
        <v>29.65</v>
      </c>
    </row>
    <row r="51" spans="3:6" ht="15">
      <c r="C51" s="31"/>
      <c r="D51" s="36"/>
      <c r="F51" s="30">
        <v>29.61</v>
      </c>
    </row>
    <row r="52" spans="1:5" ht="15">
      <c r="A52" s="21" t="s">
        <v>139</v>
      </c>
      <c r="B52" s="22">
        <v>7.3954</v>
      </c>
      <c r="C52" s="31">
        <f aca="true" t="shared" si="14" ref="C52:C57">(B52*B52-23.58909986715)/0.01977787018464</f>
        <v>1572.6082233568945</v>
      </c>
      <c r="D52" s="36">
        <f aca="true" t="shared" si="15" ref="D52:D57">(C52-910.440776634+(0.392723556*E52)-(0.000480476*(E52*E52)))/(11.718085636-(0.009253652*E52)+(0.000051896*(E52*E52)))</f>
        <v>58.63126482818089</v>
      </c>
      <c r="E52" s="40">
        <v>29.988</v>
      </c>
    </row>
    <row r="53" spans="1:6" ht="15">
      <c r="A53" s="21" t="s">
        <v>140</v>
      </c>
      <c r="B53" s="22">
        <v>7.3969</v>
      </c>
      <c r="C53" s="31">
        <f t="shared" si="14"/>
        <v>1573.7301060365178</v>
      </c>
      <c r="D53" s="36">
        <f t="shared" si="15"/>
        <v>58.72766644303649</v>
      </c>
      <c r="E53" s="40">
        <v>29.968</v>
      </c>
      <c r="F53" s="30">
        <v>29.61</v>
      </c>
    </row>
    <row r="54" spans="1:6" ht="15">
      <c r="A54" s="21" t="s">
        <v>141</v>
      </c>
      <c r="B54" s="22">
        <v>7.3938</v>
      </c>
      <c r="C54" s="31">
        <f t="shared" si="14"/>
        <v>1571.4117992839733</v>
      </c>
      <c r="D54" s="36">
        <f t="shared" si="15"/>
        <v>58.52459337870681</v>
      </c>
      <c r="E54" s="40">
        <v>29.948</v>
      </c>
      <c r="F54" s="30">
        <v>29.59</v>
      </c>
    </row>
    <row r="55" spans="1:6" ht="15">
      <c r="A55" s="21" t="s">
        <v>142</v>
      </c>
      <c r="B55" s="22">
        <v>7.3811</v>
      </c>
      <c r="C55" s="31">
        <f t="shared" si="14"/>
        <v>1561.9243656903539</v>
      </c>
      <c r="D55" s="36">
        <f t="shared" si="15"/>
        <v>57.69995243270212</v>
      </c>
      <c r="E55" s="40">
        <v>29.968</v>
      </c>
      <c r="F55" s="30">
        <v>29.57</v>
      </c>
    </row>
    <row r="56" spans="1:6" ht="15">
      <c r="A56" s="21" t="s">
        <v>143</v>
      </c>
      <c r="B56" s="22">
        <v>7.392</v>
      </c>
      <c r="C56" s="31">
        <f t="shared" si="14"/>
        <v>1570.0661316386947</v>
      </c>
      <c r="D56" s="36">
        <f t="shared" si="15"/>
        <v>58.40996814233088</v>
      </c>
      <c r="E56" s="40">
        <v>29.988</v>
      </c>
      <c r="F56" s="30">
        <v>29.59</v>
      </c>
    </row>
    <row r="57" spans="1:6" ht="15">
      <c r="A57" s="21" t="s">
        <v>144</v>
      </c>
      <c r="B57" s="22">
        <v>7.3852</v>
      </c>
      <c r="C57" s="31">
        <f t="shared" si="14"/>
        <v>1564.9854551522023</v>
      </c>
      <c r="D57" s="36">
        <f t="shared" si="15"/>
        <v>57.96579975011545</v>
      </c>
      <c r="E57" s="40">
        <v>29.958</v>
      </c>
      <c r="F57" s="30">
        <v>29.61</v>
      </c>
    </row>
    <row r="58" spans="3:6" ht="15">
      <c r="C58" s="31"/>
      <c r="D58" s="36"/>
      <c r="F58" s="30">
        <v>29.58</v>
      </c>
    </row>
    <row r="59" spans="1:5" ht="15">
      <c r="A59" s="21" t="s">
        <v>145</v>
      </c>
      <c r="B59" s="22">
        <v>7.4029</v>
      </c>
      <c r="C59" s="31">
        <f aca="true" t="shared" si="16" ref="C59:C64">(B59*B59-23.58909986715)/0.01977787018464</f>
        <v>1578.2199120252824</v>
      </c>
      <c r="D59" s="36">
        <f aca="true" t="shared" si="17" ref="D59:D64">(C59-910.440776634+(0.392723556*E59)-(0.000480476*(E59*E59)))/(11.718085636-(0.009253652*E59)+(0.000051896*(E59*E59)))</f>
        <v>59.11851330083952</v>
      </c>
      <c r="E59" s="40">
        <v>29.968</v>
      </c>
    </row>
    <row r="60" spans="1:6" ht="15">
      <c r="A60" s="21" t="s">
        <v>146</v>
      </c>
      <c r="B60" s="22">
        <v>7.4009</v>
      </c>
      <c r="C60" s="31">
        <f t="shared" si="16"/>
        <v>1576.7229055365356</v>
      </c>
      <c r="D60" s="36">
        <f t="shared" si="17"/>
        <v>58.98819580300072</v>
      </c>
      <c r="E60" s="40">
        <v>29.968</v>
      </c>
      <c r="F60" s="30">
        <v>29.59</v>
      </c>
    </row>
    <row r="61" spans="1:6" ht="15">
      <c r="A61" s="21" t="s">
        <v>147</v>
      </c>
      <c r="B61" s="22">
        <v>7.4017</v>
      </c>
      <c r="C61" s="31">
        <f t="shared" si="16"/>
        <v>1577.3216595929355</v>
      </c>
      <c r="D61" s="36">
        <f t="shared" si="17"/>
        <v>59.04158354742042</v>
      </c>
      <c r="E61" s="40">
        <v>29.988</v>
      </c>
      <c r="F61" s="30">
        <v>29.59</v>
      </c>
    </row>
    <row r="62" spans="1:6" ht="15">
      <c r="A62" s="21" t="s">
        <v>148</v>
      </c>
      <c r="B62" s="22">
        <v>7.3999</v>
      </c>
      <c r="C62" s="31">
        <f t="shared" si="16"/>
        <v>1575.9745539768467</v>
      </c>
      <c r="D62" s="36">
        <f t="shared" si="17"/>
        <v>58.92431397520314</v>
      </c>
      <c r="E62" s="40">
        <v>29.988</v>
      </c>
      <c r="F62" s="30">
        <v>29.61</v>
      </c>
    </row>
    <row r="63" spans="1:6" ht="15">
      <c r="A63" s="21" t="s">
        <v>149</v>
      </c>
      <c r="B63" s="22">
        <v>7.3827</v>
      </c>
      <c r="C63" s="31">
        <f t="shared" si="16"/>
        <v>1563.1187349414147</v>
      </c>
      <c r="D63" s="36">
        <f t="shared" si="17"/>
        <v>57.80517648458453</v>
      </c>
      <c r="E63" s="40">
        <v>29.988</v>
      </c>
      <c r="F63" s="30">
        <v>29.61</v>
      </c>
    </row>
    <row r="64" spans="1:6" ht="15">
      <c r="A64" s="21" t="s">
        <v>150</v>
      </c>
      <c r="B64" s="22">
        <v>7.3461</v>
      </c>
      <c r="C64" s="31">
        <f t="shared" si="16"/>
        <v>1535.8623076837082</v>
      </c>
      <c r="D64" s="36">
        <f t="shared" si="17"/>
        <v>55.43119661000778</v>
      </c>
      <c r="E64" s="40">
        <v>29.968</v>
      </c>
      <c r="F64" s="30">
        <v>29.61</v>
      </c>
    </row>
    <row r="65" spans="3:6" ht="15">
      <c r="C65" s="31"/>
      <c r="D65" s="36"/>
      <c r="F65" s="30">
        <v>29.59</v>
      </c>
    </row>
    <row r="66" spans="1:5" ht="15">
      <c r="A66" s="21" t="s">
        <v>156</v>
      </c>
      <c r="B66" s="22">
        <v>7.3949</v>
      </c>
      <c r="C66" s="31">
        <f>(B66*B66-23.58909986715)/0.01977787018464</f>
        <v>1572.2343130252475</v>
      </c>
      <c r="D66" s="36">
        <f>(C66-910.440776634+(0.392723556*E66)-(0.000480476*(E66*E66)))/(11.718085636-(0.009253652*E66)+(0.000051896*(E66*E66)))</f>
        <v>58.5968243816692</v>
      </c>
      <c r="E66" s="40">
        <v>29.958</v>
      </c>
    </row>
    <row r="67" spans="1:6" ht="15">
      <c r="A67" s="21" t="s">
        <v>151</v>
      </c>
      <c r="B67" s="22">
        <v>7.3963</v>
      </c>
      <c r="C67" s="31">
        <f>(B67*B67-23.58909986715)/0.01977787018464</f>
        <v>1573.2813256614254</v>
      </c>
      <c r="D67" s="36">
        <f>(C67-910.440776634+(0.392723556*E67)-(0.000480476*(E67*E67)))/(11.718085636-(0.009253652*E67)+(0.000051896*(E67*E67)))</f>
        <v>58.6873377590985</v>
      </c>
      <c r="E67" s="40">
        <v>29.948</v>
      </c>
      <c r="F67" s="30">
        <v>29.58</v>
      </c>
    </row>
    <row r="68" spans="1:6" ht="15">
      <c r="A68" s="21" t="s">
        <v>152</v>
      </c>
      <c r="B68" s="22">
        <v>7.3917</v>
      </c>
      <c r="C68" s="31">
        <f>(B68*B68-23.58909986715)/0.01977787018464</f>
        <v>1569.8418855515986</v>
      </c>
      <c r="D68" s="36">
        <f>(C68-910.440776634+(0.392723556*E68)-(0.000480476*(E68*E68)))/(11.718085636-(0.009253652*E68)+(0.000051896*(E68*E68)))</f>
        <v>58.389817873269784</v>
      </c>
      <c r="E68" s="40">
        <v>29.978</v>
      </c>
      <c r="F68" s="30">
        <v>29.57</v>
      </c>
    </row>
    <row r="69" spans="1:6" ht="15">
      <c r="A69" s="21" t="s">
        <v>153</v>
      </c>
      <c r="B69" s="22">
        <v>7.3934</v>
      </c>
      <c r="C69" s="31">
        <f>(B69*B69-23.58909986715)/0.01977787018464</f>
        <v>1571.1127337149926</v>
      </c>
      <c r="D69" s="36">
        <f>(C69-910.440776634+(0.392723556*E69)-(0.000480476*(E69*E69)))/(11.718085636-(0.009253652*E69)+(0.000051896*(E69*E69)))</f>
        <v>58.50107798279426</v>
      </c>
      <c r="E69" s="40">
        <v>29.988</v>
      </c>
      <c r="F69" s="30">
        <v>29.6</v>
      </c>
    </row>
    <row r="70" spans="1:6" ht="15">
      <c r="A70" s="21" t="s">
        <v>154</v>
      </c>
      <c r="B70" s="22">
        <v>7.3798</v>
      </c>
      <c r="C70" s="31">
        <f>(B70*B70-23.58909986715)/0.01977787018464</f>
        <v>1560.9541312909548</v>
      </c>
      <c r="D70" s="36">
        <f>(C70-910.440776634+(0.392723556*E70)-(0.000480476*(E70*E70)))/(11.718085636-(0.009253652*E70)+(0.000051896*(E70*E70)))</f>
        <v>57.61674126385819</v>
      </c>
      <c r="E70" s="40">
        <v>29.988</v>
      </c>
      <c r="F70" s="30">
        <v>29.61</v>
      </c>
    </row>
    <row r="71" spans="1:6" ht="15">
      <c r="A71" s="21" t="s">
        <v>155</v>
      </c>
      <c r="C71" s="31"/>
      <c r="D71" s="36"/>
      <c r="F71" s="30">
        <v>29.61</v>
      </c>
    </row>
    <row r="72" spans="3:4" ht="15">
      <c r="C72" s="31"/>
      <c r="D72" s="36"/>
    </row>
    <row r="73" spans="1:5" ht="15">
      <c r="A73" s="21" t="s">
        <v>157</v>
      </c>
      <c r="B73" s="22">
        <v>7.4</v>
      </c>
      <c r="C73" s="31">
        <f>(B73*B73-23.58909986715)/0.01977787018464</f>
        <v>1576.0493845822753</v>
      </c>
      <c r="D73" s="36">
        <f>(C73-910.440776634+(0.392723556*E73)-(0.000480476*(E73*E73)))/(11.718085636-(0.009253652*E73)+(0.000051896*(E73*E73)))</f>
        <v>58.92956441685711</v>
      </c>
      <c r="E73" s="40">
        <v>29.968</v>
      </c>
    </row>
    <row r="74" spans="1:6" ht="15">
      <c r="A74" s="21" t="s">
        <v>158</v>
      </c>
      <c r="B74" s="22">
        <v>7.3957</v>
      </c>
      <c r="C74" s="31">
        <f>(B74*B74-23.58909986715)/0.01977787018464</f>
        <v>1572.8325816906565</v>
      </c>
      <c r="D74" s="36">
        <f>(C74-910.440776634+(0.392723556*E74)-(0.000480476*(E74*E74)))/(11.718085636-(0.009253652*E74)+(0.000051896*(E74*E74)))</f>
        <v>58.650165523498636</v>
      </c>
      <c r="E74" s="40">
        <v>29.978</v>
      </c>
      <c r="F74" s="30">
        <v>29.59</v>
      </c>
    </row>
    <row r="75" spans="1:6" ht="15">
      <c r="A75" s="21" t="s">
        <v>159</v>
      </c>
      <c r="B75" s="22">
        <v>7.3854</v>
      </c>
      <c r="C75" s="31">
        <f>(B75*B75-23.58909986715)/0.01977787018464</f>
        <v>1565.134820072308</v>
      </c>
      <c r="D75" s="36">
        <f>(C75-910.440776634+(0.392723556*E75)-(0.000480476*(E75*E75)))/(11.718085636-(0.009253652*E75)+(0.000051896*(E75*E75)))</f>
        <v>57.980055938246636</v>
      </c>
      <c r="E75" s="40">
        <v>29.978</v>
      </c>
      <c r="F75" s="30">
        <v>29.6</v>
      </c>
    </row>
    <row r="76" spans="1:6" ht="15">
      <c r="A76" s="21" t="s">
        <v>160</v>
      </c>
      <c r="B76" s="22">
        <v>7.3959</v>
      </c>
      <c r="C76" s="31">
        <f>(B76*B76-23.58909986715)/0.01977787018464</f>
        <v>1572.9821589693217</v>
      </c>
      <c r="D76" s="36">
        <f>(C76-910.440776634+(0.392723556*E76)-(0.000480476*(E76*E76)))/(11.718085636-(0.009253652*E76)+(0.000051896*(E76*E76)))</f>
        <v>58.663817041446435</v>
      </c>
      <c r="E76" s="40">
        <v>29.988</v>
      </c>
      <c r="F76" s="30">
        <v>29.6</v>
      </c>
    </row>
    <row r="77" spans="1:6" ht="15">
      <c r="A77" s="21" t="s">
        <v>161</v>
      </c>
      <c r="B77" s="22">
        <v>7.3824</v>
      </c>
      <c r="C77" s="31">
        <f>(B77*B77-23.58909986715)/0.01977787018464</f>
        <v>1562.8947709878316</v>
      </c>
      <c r="D77" s="36">
        <f>(C77-910.440776634+(0.392723556*E77)-(0.000480476*(E77*E77)))/(11.718085636-(0.009253652*E77)+(0.000051896*(E77*E77)))</f>
        <v>57.783176456457696</v>
      </c>
      <c r="E77" s="40">
        <v>29.948</v>
      </c>
      <c r="F77" s="30">
        <v>29.61</v>
      </c>
    </row>
    <row r="78" spans="1:6" ht="15">
      <c r="A78" s="21" t="s">
        <v>162</v>
      </c>
      <c r="C78" s="31"/>
      <c r="D78" s="36"/>
      <c r="F78" s="30">
        <v>29.57</v>
      </c>
    </row>
    <row r="79" spans="3:4" ht="15">
      <c r="C79" s="31"/>
      <c r="D79" s="36"/>
    </row>
    <row r="80" spans="1:5" ht="15">
      <c r="A80" s="21" t="s">
        <v>164</v>
      </c>
      <c r="B80" s="22">
        <v>7.4046</v>
      </c>
      <c r="C80" s="31">
        <f aca="true" t="shared" si="18" ref="C80:C85">(B80*B80-23.58909986715)/0.01977787018464</f>
        <v>1579.4926855729395</v>
      </c>
      <c r="D80" s="36">
        <f aca="true" t="shared" si="19" ref="D80:D85">(C80-910.440776634+(0.392723556*E80)-(0.000480476*(E80*E80)))/(11.718085636-(0.009253652*E80)+(0.000051896*(E80*E80)))</f>
        <v>59.20786537566158</v>
      </c>
      <c r="E80" s="40">
        <v>29.63</v>
      </c>
    </row>
    <row r="81" spans="1:5" ht="15">
      <c r="A81" s="21" t="s">
        <v>169</v>
      </c>
      <c r="B81" s="22">
        <v>7.4029</v>
      </c>
      <c r="C81" s="31">
        <f t="shared" si="18"/>
        <v>1578.2199120252824</v>
      </c>
      <c r="D81" s="36">
        <f t="shared" si="19"/>
        <v>59.09835742079747</v>
      </c>
      <c r="E81" s="40">
        <v>29.65</v>
      </c>
    </row>
    <row r="82" spans="1:5" ht="15">
      <c r="A82" s="21" t="s">
        <v>165</v>
      </c>
      <c r="B82" s="22">
        <v>7.4036</v>
      </c>
      <c r="C82" s="31">
        <f t="shared" si="18"/>
        <v>1578.743959857695</v>
      </c>
      <c r="D82" s="36">
        <f t="shared" si="19"/>
        <v>59.14269907299092</v>
      </c>
      <c r="E82" s="40">
        <v>29.63</v>
      </c>
    </row>
    <row r="83" spans="1:5" ht="15">
      <c r="A83" s="21" t="s">
        <v>166</v>
      </c>
      <c r="B83" s="22">
        <v>7.3979</v>
      </c>
      <c r="C83" s="31">
        <f t="shared" si="18"/>
        <v>1574.478154226838</v>
      </c>
      <c r="D83" s="36">
        <f t="shared" si="19"/>
        <v>58.76951976888654</v>
      </c>
      <c r="E83" s="40">
        <v>29.6</v>
      </c>
    </row>
    <row r="84" spans="1:5" ht="15">
      <c r="A84" s="21" t="s">
        <v>167</v>
      </c>
      <c r="B84" s="22">
        <v>7.4012</v>
      </c>
      <c r="C84" s="31">
        <f t="shared" si="18"/>
        <v>1576.9474307234516</v>
      </c>
      <c r="D84" s="36">
        <f t="shared" si="19"/>
        <v>58.98126033551466</v>
      </c>
      <c r="E84" s="40">
        <v>29.55</v>
      </c>
    </row>
    <row r="85" spans="1:5" ht="15">
      <c r="A85" s="21" t="s">
        <v>168</v>
      </c>
      <c r="B85" s="22">
        <v>7.3873</v>
      </c>
      <c r="C85" s="31">
        <f t="shared" si="18"/>
        <v>1566.5539885539476</v>
      </c>
      <c r="D85" s="36">
        <f t="shared" si="19"/>
        <v>58.07669270905128</v>
      </c>
      <c r="E85" s="40">
        <v>29.55</v>
      </c>
    </row>
    <row r="86" spans="3:4" ht="15">
      <c r="C86" s="31"/>
      <c r="D86" s="36"/>
    </row>
    <row r="87" spans="1:5" ht="15">
      <c r="A87" s="21" t="s">
        <v>175</v>
      </c>
      <c r="B87" s="22">
        <v>7.4012</v>
      </c>
      <c r="C87" s="31">
        <f aca="true" t="shared" si="20" ref="C87:C92">(B87*B87-23.58909986715)/0.01977787018464</f>
        <v>1576.9474307234516</v>
      </c>
      <c r="D87" s="36">
        <f aca="true" t="shared" si="21" ref="D87:D92">(C87-910.440776634+(0.392723556*E87)-(0.000480476*(E87*E87)))/(11.718085636-(0.009253652*E87)+(0.000051896*(E87*E87)))</f>
        <v>58.98697004959802</v>
      </c>
      <c r="E87" s="40">
        <v>29.64</v>
      </c>
    </row>
    <row r="88" spans="1:5" ht="15">
      <c r="A88" s="21" t="s">
        <v>170</v>
      </c>
      <c r="B88" s="22">
        <v>7.395</v>
      </c>
      <c r="C88" s="31">
        <f t="shared" si="20"/>
        <v>1572.3090930691142</v>
      </c>
      <c r="D88" s="36">
        <f t="shared" si="21"/>
        <v>58.5832642137127</v>
      </c>
      <c r="E88" s="40">
        <v>29.64</v>
      </c>
    </row>
    <row r="89" spans="1:5" ht="15">
      <c r="A89" s="21" t="s">
        <v>171</v>
      </c>
      <c r="B89" s="22">
        <v>7.404</v>
      </c>
      <c r="C89" s="31">
        <f t="shared" si="20"/>
        <v>1579.043438009018</v>
      </c>
      <c r="D89" s="36">
        <f t="shared" si="21"/>
        <v>59.171304905129226</v>
      </c>
      <c r="E89" s="40">
        <v>29.67</v>
      </c>
    </row>
    <row r="90" spans="1:5" ht="15">
      <c r="A90" s="21" t="s">
        <v>172</v>
      </c>
      <c r="B90" s="22">
        <v>7.3952</v>
      </c>
      <c r="C90" s="31">
        <f t="shared" si="20"/>
        <v>1572.4586561905417</v>
      </c>
      <c r="D90" s="36">
        <f t="shared" si="21"/>
        <v>58.59880952746933</v>
      </c>
      <c r="E90" s="40">
        <v>29.68</v>
      </c>
    </row>
    <row r="91" spans="1:5" ht="15">
      <c r="A91" s="21" t="s">
        <v>173</v>
      </c>
      <c r="B91" s="22">
        <v>7.3825</v>
      </c>
      <c r="C91" s="31">
        <f t="shared" si="20"/>
        <v>1562.969424627795</v>
      </c>
      <c r="D91" s="36">
        <f t="shared" si="21"/>
        <v>57.769114466914445</v>
      </c>
      <c r="E91" s="40">
        <v>29.62</v>
      </c>
    </row>
    <row r="92" spans="1:5" ht="15">
      <c r="A92" s="21" t="s">
        <v>174</v>
      </c>
      <c r="B92" s="22">
        <v>7.3596</v>
      </c>
      <c r="C92" s="31">
        <f t="shared" si="20"/>
        <v>1545.900140278756</v>
      </c>
      <c r="D92" s="36">
        <f t="shared" si="21"/>
        <v>56.28347540620024</v>
      </c>
      <c r="E92" s="40">
        <v>29.62</v>
      </c>
    </row>
    <row r="93" spans="3:4" ht="15">
      <c r="C93" s="31"/>
      <c r="D93" s="36"/>
    </row>
    <row r="94" spans="1:5" ht="15">
      <c r="A94" s="21" t="s">
        <v>181</v>
      </c>
      <c r="B94" s="22">
        <v>7.4026</v>
      </c>
      <c r="C94" s="31">
        <f aca="true" t="shared" si="22" ref="C94:C99">(B94*B94-23.58909986715)/0.01977787018464</f>
        <v>1577.9953352655739</v>
      </c>
      <c r="D94" s="36">
        <f aca="true" t="shared" si="23" ref="D94:D99">(C94-910.440776634+(0.392723556*E94)-(0.000480476*(E94*E94)))/(11.718085636-(0.009253652*E94)+(0.000051896*(E94*E94)))</f>
        <v>59.078810884373304</v>
      </c>
      <c r="E94" s="40">
        <v>29.65</v>
      </c>
    </row>
    <row r="95" spans="1:5" ht="15">
      <c r="A95" s="21" t="s">
        <v>176</v>
      </c>
      <c r="B95" s="22">
        <v>7.3949</v>
      </c>
      <c r="C95" s="31">
        <f t="shared" si="22"/>
        <v>1572.2343130252475</v>
      </c>
      <c r="D95" s="36">
        <f t="shared" si="23"/>
        <v>58.57549157183321</v>
      </c>
      <c r="E95" s="40">
        <v>29.62</v>
      </c>
    </row>
    <row r="96" spans="1:5" ht="15">
      <c r="A96" s="21" t="s">
        <v>177</v>
      </c>
      <c r="B96" s="22">
        <v>7.399</v>
      </c>
      <c r="C96" s="31">
        <f t="shared" si="22"/>
        <v>1575.301124033397</v>
      </c>
      <c r="D96" s="36">
        <f t="shared" si="23"/>
        <v>58.84558080593814</v>
      </c>
      <c r="E96" s="40">
        <v>29.67</v>
      </c>
    </row>
    <row r="97" spans="1:5" ht="15">
      <c r="A97" s="21" t="s">
        <v>178</v>
      </c>
      <c r="B97" s="22">
        <v>7.3995</v>
      </c>
      <c r="C97" s="31">
        <f t="shared" si="22"/>
        <v>1575.6752416674453</v>
      </c>
      <c r="D97" s="36">
        <f t="shared" si="23"/>
        <v>58.876876391765265</v>
      </c>
      <c r="E97" s="40">
        <v>29.65</v>
      </c>
    </row>
    <row r="98" spans="1:5" ht="15">
      <c r="A98" s="21" t="s">
        <v>179</v>
      </c>
      <c r="B98" s="22">
        <v>7.3958</v>
      </c>
      <c r="C98" s="31">
        <f t="shared" si="22"/>
        <v>1572.9073698243735</v>
      </c>
      <c r="D98" s="36">
        <f t="shared" si="23"/>
        <v>58.635968526373276</v>
      </c>
      <c r="E98" s="40">
        <v>29.65</v>
      </c>
    </row>
    <row r="99" spans="1:5" ht="15">
      <c r="A99" s="21" t="s">
        <v>180</v>
      </c>
      <c r="B99" s="22">
        <v>7.3923</v>
      </c>
      <c r="C99" s="31">
        <f t="shared" si="22"/>
        <v>1570.2903868268716</v>
      </c>
      <c r="D99" s="36">
        <f t="shared" si="23"/>
        <v>58.4081936063482</v>
      </c>
      <c r="E99" s="40">
        <v>29.65</v>
      </c>
    </row>
    <row r="100" spans="3:4" ht="15">
      <c r="C100" s="31"/>
      <c r="D100" s="36"/>
    </row>
    <row r="101" spans="1:5" ht="15">
      <c r="A101" s="21" t="s">
        <v>187</v>
      </c>
      <c r="B101" s="22">
        <v>7.3928</v>
      </c>
      <c r="C101" s="31">
        <f aca="true" t="shared" si="24" ref="C101:C106">(B101*B101-23.58909986715)/0.01977787018464</f>
        <v>1570.6641656984584</v>
      </c>
      <c r="D101" s="36">
        <f aca="true" t="shared" si="25" ref="D101:D106">(C101-910.440776634+(0.392723556*E101)-(0.000480476*(E101*E101)))/(11.718085636-(0.009253652*E101)+(0.000051896*(E101*E101)))</f>
        <v>58.44135742367739</v>
      </c>
      <c r="E101" s="40">
        <v>29.66</v>
      </c>
    </row>
    <row r="102" spans="1:5" ht="15">
      <c r="A102" s="21" t="s">
        <v>182</v>
      </c>
      <c r="B102" s="22">
        <v>7.3835</v>
      </c>
      <c r="C102" s="31">
        <f t="shared" si="24"/>
        <v>1563.7160166451426</v>
      </c>
      <c r="D102" s="36">
        <f t="shared" si="25"/>
        <v>57.83472276609084</v>
      </c>
      <c r="E102" s="40">
        <v>29.63</v>
      </c>
    </row>
    <row r="103" spans="1:5" ht="15">
      <c r="A103" s="21" t="s">
        <v>183</v>
      </c>
      <c r="B103" s="22">
        <v>7.3867</v>
      </c>
      <c r="C103" s="31">
        <f t="shared" si="24"/>
        <v>1566.105790648044</v>
      </c>
      <c r="D103" s="36">
        <f t="shared" si="25"/>
        <v>58.04334893031246</v>
      </c>
      <c r="E103" s="40">
        <v>29.64</v>
      </c>
    </row>
    <row r="104" spans="1:5" ht="15">
      <c r="A104" s="21" t="s">
        <v>184</v>
      </c>
      <c r="B104" s="22">
        <v>7.3719</v>
      </c>
      <c r="C104" s="31">
        <f t="shared" si="24"/>
        <v>1555.0617662935085</v>
      </c>
      <c r="D104" s="36">
        <f t="shared" si="25"/>
        <v>57.08273683899816</v>
      </c>
      <c r="E104" s="40">
        <v>29.65</v>
      </c>
    </row>
    <row r="105" spans="1:5" ht="15">
      <c r="A105" s="21" t="s">
        <v>185</v>
      </c>
      <c r="B105" s="22">
        <v>7.38</v>
      </c>
      <c r="C105" s="31">
        <f t="shared" si="24"/>
        <v>1561.1033869980877</v>
      </c>
      <c r="D105" s="36">
        <f t="shared" si="25"/>
        <v>57.60920936940762</v>
      </c>
      <c r="E105" s="40">
        <v>29.66</v>
      </c>
    </row>
    <row r="106" spans="1:5" ht="15">
      <c r="A106" s="21" t="s">
        <v>186</v>
      </c>
      <c r="B106" s="22">
        <v>7.3672</v>
      </c>
      <c r="C106" s="31">
        <f t="shared" si="24"/>
        <v>1551.5591763101952</v>
      </c>
      <c r="D106" s="36">
        <f t="shared" si="25"/>
        <v>56.77788115056176</v>
      </c>
      <c r="E106" s="40">
        <v>29.65</v>
      </c>
    </row>
    <row r="107" spans="3:4" ht="15">
      <c r="C107" s="31"/>
      <c r="D107" s="36"/>
    </row>
    <row r="108" spans="1:5" ht="15">
      <c r="A108" s="21" t="s">
        <v>193</v>
      </c>
      <c r="B108" s="22">
        <v>7.3827</v>
      </c>
      <c r="C108" s="31">
        <f aca="true" t="shared" si="26" ref="C108:C113">(B108*B108-23.58909986715)/0.01977787018464</f>
        <v>1563.1187349414147</v>
      </c>
      <c r="D108" s="36">
        <f aca="true" t="shared" si="27" ref="D108:D113">(C108-910.440776634+(0.392723556*E108)-(0.000480476*(E108*E108)))/(11.718085636-(0.009253652*E108)+(0.000051896*(E108*E108)))</f>
        <v>57.782109811625155</v>
      </c>
      <c r="E108" s="40">
        <v>29.62</v>
      </c>
    </row>
    <row r="109" spans="1:5" ht="15">
      <c r="A109" s="21" t="s">
        <v>188</v>
      </c>
      <c r="B109" s="22">
        <v>7.3871</v>
      </c>
      <c r="C109" s="31">
        <f t="shared" si="26"/>
        <v>1566.404585207055</v>
      </c>
      <c r="D109" s="36">
        <f t="shared" si="27"/>
        <v>58.068096464754426</v>
      </c>
      <c r="E109" s="40">
        <v>29.62</v>
      </c>
    </row>
    <row r="110" spans="1:5" ht="15">
      <c r="A110" s="21" t="s">
        <v>189</v>
      </c>
      <c r="B110" s="22">
        <v>7.38</v>
      </c>
      <c r="C110" s="31">
        <f t="shared" si="26"/>
        <v>1561.1033869980877</v>
      </c>
      <c r="D110" s="36">
        <f t="shared" si="27"/>
        <v>57.60732919474714</v>
      </c>
      <c r="E110" s="40">
        <v>29.63</v>
      </c>
    </row>
    <row r="111" spans="1:5" ht="15">
      <c r="A111" s="21" t="s">
        <v>190</v>
      </c>
      <c r="B111" s="22">
        <v>7.373</v>
      </c>
      <c r="C111" s="31">
        <f t="shared" si="26"/>
        <v>1555.881843978749</v>
      </c>
      <c r="D111" s="36">
        <f t="shared" si="27"/>
        <v>57.1528655027996</v>
      </c>
      <c r="E111" s="40">
        <v>29.63</v>
      </c>
    </row>
    <row r="112" spans="1:5" ht="15">
      <c r="A112" s="21" t="s">
        <v>191</v>
      </c>
      <c r="B112" s="22">
        <v>7.394</v>
      </c>
      <c r="C112" s="31">
        <f t="shared" si="26"/>
        <v>1571.5613381358514</v>
      </c>
      <c r="D112" s="36">
        <f t="shared" si="27"/>
        <v>58.519445236555235</v>
      </c>
      <c r="E112" s="40">
        <v>29.66</v>
      </c>
    </row>
    <row r="113" spans="1:5" ht="15">
      <c r="A113" s="21" t="s">
        <v>192</v>
      </c>
      <c r="B113" s="22">
        <v>7.3906</v>
      </c>
      <c r="C113" s="31">
        <f t="shared" si="26"/>
        <v>1569.0197277637174</v>
      </c>
      <c r="D113" s="36">
        <f t="shared" si="27"/>
        <v>58.298229351095905</v>
      </c>
      <c r="E113" s="40">
        <v>29.66</v>
      </c>
    </row>
    <row r="114" spans="3:4" ht="15">
      <c r="C114" s="31"/>
      <c r="D114" s="36"/>
    </row>
    <row r="115" spans="1:5" ht="15">
      <c r="A115" s="21" t="s">
        <v>199</v>
      </c>
      <c r="B115" s="22">
        <v>7.2821</v>
      </c>
      <c r="C115" s="31">
        <f aca="true" t="shared" si="28" ref="C115:C120">(B115*B115-23.58909986715)/0.01977787018464</f>
        <v>1488.5263310967507</v>
      </c>
      <c r="D115" s="36">
        <f aca="true" t="shared" si="29" ref="D115:D120">(C115-910.440776634+(0.392723556*E115)-(0.000480476*(E115*E115)))/(11.718085636-(0.009253652*E115)+(0.000051896*(E115*E115)))</f>
        <v>51.29108488666334</v>
      </c>
      <c r="E115" s="40">
        <v>29.64</v>
      </c>
    </row>
    <row r="116" spans="1:5" ht="15">
      <c r="A116" s="21" t="s">
        <v>194</v>
      </c>
      <c r="B116" s="22">
        <v>7.287</v>
      </c>
      <c r="C116" s="31">
        <f t="shared" si="28"/>
        <v>1492.1358496815903</v>
      </c>
      <c r="D116" s="36">
        <f t="shared" si="29"/>
        <v>51.60465115162825</v>
      </c>
      <c r="E116" s="40">
        <v>29.63</v>
      </c>
    </row>
    <row r="117" spans="1:5" ht="15">
      <c r="A117" s="21" t="s">
        <v>195</v>
      </c>
      <c r="B117" s="22">
        <v>7.2834</v>
      </c>
      <c r="C117" s="31">
        <f t="shared" si="28"/>
        <v>1489.4837218482946</v>
      </c>
      <c r="D117" s="36">
        <f t="shared" si="29"/>
        <v>51.37441306637434</v>
      </c>
      <c r="E117" s="40">
        <v>29.64</v>
      </c>
    </row>
    <row r="118" spans="1:5" ht="15">
      <c r="A118" s="21" t="s">
        <v>196</v>
      </c>
      <c r="B118" s="22">
        <v>7.2854</v>
      </c>
      <c r="C118" s="31">
        <f t="shared" si="28"/>
        <v>1490.9569644031285</v>
      </c>
      <c r="D118" s="36">
        <f t="shared" si="29"/>
        <v>51.50263931064202</v>
      </c>
      <c r="E118" s="40">
        <v>29.64</v>
      </c>
    </row>
    <row r="119" spans="1:5" ht="15">
      <c r="A119" s="21" t="s">
        <v>197</v>
      </c>
      <c r="B119" s="22">
        <v>7.2853</v>
      </c>
      <c r="C119" s="31">
        <f t="shared" si="28"/>
        <v>1490.8832926686905</v>
      </c>
      <c r="D119" s="36">
        <f t="shared" si="29"/>
        <v>51.49563324593467</v>
      </c>
      <c r="E119" s="40">
        <v>29.63</v>
      </c>
    </row>
    <row r="120" spans="1:5" ht="15">
      <c r="A120" s="21" t="s">
        <v>198</v>
      </c>
      <c r="B120" s="22">
        <v>7.2716</v>
      </c>
      <c r="C120" s="31">
        <f t="shared" si="28"/>
        <v>1480.7998242194494</v>
      </c>
      <c r="D120" s="36">
        <f t="shared" si="29"/>
        <v>50.61859483746269</v>
      </c>
      <c r="E120" s="40">
        <v>29.64</v>
      </c>
    </row>
    <row r="121" spans="3:4" ht="15">
      <c r="C121" s="31"/>
      <c r="D121" s="36"/>
    </row>
    <row r="122" spans="1:5" ht="15">
      <c r="A122" s="21" t="s">
        <v>204</v>
      </c>
      <c r="B122" s="22">
        <v>7.2878</v>
      </c>
      <c r="C122" s="31">
        <f aca="true" t="shared" si="30" ref="C122:C127">(B122*B122-23.58909986715)/0.01977787018464</f>
        <v>1492.7253893990194</v>
      </c>
      <c r="D122" s="36">
        <f aca="true" t="shared" si="31" ref="D122:D127">(C122-910.440776634+(0.392723556*E122)-(0.000480476*(E122*E122)))/(11.718085636-(0.009253652*E122)+(0.000051896*(E122*E122)))</f>
        <v>51.65239280506478</v>
      </c>
      <c r="E122" s="40">
        <v>29.57</v>
      </c>
    </row>
    <row r="123" spans="1:5" ht="15">
      <c r="A123" s="21" t="s">
        <v>203</v>
      </c>
      <c r="B123" s="22">
        <v>7.2864</v>
      </c>
      <c r="C123" s="31">
        <f t="shared" si="30"/>
        <v>1491.6937373652304</v>
      </c>
      <c r="D123" s="36">
        <f t="shared" si="31"/>
        <v>51.56735988199739</v>
      </c>
      <c r="E123" s="40">
        <v>29.65</v>
      </c>
    </row>
    <row r="124" spans="1:5" ht="15">
      <c r="A124" s="21" t="s">
        <v>200</v>
      </c>
      <c r="B124" s="22">
        <v>7.2894</v>
      </c>
      <c r="C124" s="31">
        <f t="shared" si="30"/>
        <v>1493.9046629902732</v>
      </c>
      <c r="D124" s="36">
        <f t="shared" si="31"/>
        <v>51.75383768974682</v>
      </c>
      <c r="E124" s="40">
        <v>29.55</v>
      </c>
    </row>
    <row r="125" spans="1:5" ht="15">
      <c r="A125" s="21" t="s">
        <v>201</v>
      </c>
      <c r="B125" s="22">
        <v>7.2885</v>
      </c>
      <c r="C125" s="31">
        <f t="shared" si="30"/>
        <v>1493.241289741409</v>
      </c>
      <c r="D125" s="36">
        <f t="shared" si="31"/>
        <v>51.69788871531415</v>
      </c>
      <c r="E125" s="40">
        <v>29.58</v>
      </c>
    </row>
    <row r="126" spans="1:5" ht="15">
      <c r="A126" s="21" t="s">
        <v>202</v>
      </c>
      <c r="B126" s="22">
        <v>7.28</v>
      </c>
      <c r="C126" s="31">
        <f t="shared" si="30"/>
        <v>1486.9801378153456</v>
      </c>
      <c r="D126" s="36">
        <f t="shared" si="31"/>
        <v>51.15650924822827</v>
      </c>
      <c r="E126" s="40">
        <v>29.64</v>
      </c>
    </row>
    <row r="127" spans="1:5" ht="15">
      <c r="A127" s="21" t="s">
        <v>205</v>
      </c>
      <c r="B127" s="22">
        <v>7.2725</v>
      </c>
      <c r="C127" s="31">
        <f t="shared" si="30"/>
        <v>1481.4616593856124</v>
      </c>
      <c r="D127" s="36">
        <f t="shared" si="31"/>
        <v>50.67207126575012</v>
      </c>
      <c r="E127" s="40">
        <v>29.57</v>
      </c>
    </row>
    <row r="128" spans="3:4" ht="15">
      <c r="C128" s="31"/>
      <c r="D128" s="36"/>
    </row>
    <row r="129" spans="1:5" ht="15">
      <c r="A129" s="21" t="s">
        <v>210</v>
      </c>
      <c r="B129" s="22">
        <v>7.2424</v>
      </c>
      <c r="C129" s="31">
        <f aca="true" t="shared" si="32" ref="C129:C134">(B129*B129-23.58909986715)/0.01977787018464</f>
        <v>1459.3713895071442</v>
      </c>
      <c r="D129" s="36">
        <f aca="true" t="shared" si="33" ref="D129:D134">(C129-910.440776634+(0.392723556*E129)-(0.000480476*(E129*E129)))/(11.718085636-(0.009253652*E129)+(0.000051896*(E129*E129)))</f>
        <v>48.76568539895853</v>
      </c>
      <c r="E129" s="40">
        <v>29.85</v>
      </c>
    </row>
    <row r="130" spans="1:5" ht="15">
      <c r="A130" s="21" t="s">
        <v>211</v>
      </c>
      <c r="B130" s="22">
        <v>7.2695</v>
      </c>
      <c r="C130" s="31">
        <f t="shared" si="32"/>
        <v>1479.2558607029066</v>
      </c>
      <c r="D130" s="36">
        <f t="shared" si="33"/>
        <v>50.47773742731668</v>
      </c>
      <c r="E130" s="40">
        <v>29.53</v>
      </c>
    </row>
    <row r="131" spans="1:5" ht="15">
      <c r="A131" s="21" t="s">
        <v>206</v>
      </c>
      <c r="B131" s="22">
        <v>7.2724</v>
      </c>
      <c r="C131" s="31">
        <f t="shared" si="32"/>
        <v>1481.3881181000027</v>
      </c>
      <c r="D131" s="36">
        <f t="shared" si="33"/>
        <v>50.682754327596946</v>
      </c>
      <c r="E131" s="40">
        <v>29.86</v>
      </c>
    </row>
    <row r="132" spans="1:5" ht="15">
      <c r="A132" s="21" t="s">
        <v>207</v>
      </c>
      <c r="B132" s="22">
        <v>7.2764</v>
      </c>
      <c r="C132" s="31">
        <f t="shared" si="32"/>
        <v>1484.3305582847495</v>
      </c>
      <c r="D132" s="36">
        <f t="shared" si="33"/>
        <v>50.920579080351885</v>
      </c>
      <c r="E132" s="40">
        <v>29.55</v>
      </c>
    </row>
    <row r="133" spans="1:5" ht="15">
      <c r="A133" s="21" t="s">
        <v>208</v>
      </c>
      <c r="B133" s="22">
        <v>7.2748</v>
      </c>
      <c r="C133" s="31">
        <f t="shared" si="32"/>
        <v>1483.1533880544546</v>
      </c>
      <c r="D133" s="36">
        <f t="shared" si="33"/>
        <v>50.81753624017452</v>
      </c>
      <c r="E133" s="40">
        <v>29.54</v>
      </c>
    </row>
    <row r="134" spans="1:5" ht="15">
      <c r="A134" s="21" t="s">
        <v>209</v>
      </c>
      <c r="B134" s="22">
        <v>7.2683</v>
      </c>
      <c r="C134" s="31">
        <f t="shared" si="32"/>
        <v>1478.3737960600947</v>
      </c>
      <c r="D134" s="36">
        <f t="shared" si="33"/>
        <v>50.41919247729987</v>
      </c>
      <c r="E134" s="40">
        <v>29.84</v>
      </c>
    </row>
    <row r="135" spans="3:4" ht="15">
      <c r="C135" s="31"/>
      <c r="D135" s="36"/>
    </row>
    <row r="136" spans="1:5" ht="15">
      <c r="A136" s="21" t="s">
        <v>216</v>
      </c>
      <c r="B136" s="22">
        <v>7.278</v>
      </c>
      <c r="C136" s="31">
        <f aca="true" t="shared" si="34" ref="C136:C141">(B136*B136-23.58909986715)/0.01977787018464</f>
        <v>1485.5079873902396</v>
      </c>
      <c r="D136" s="36">
        <f aca="true" t="shared" si="35" ref="D136:D141">(C136-910.440776634+(0.392723556*E136)-(0.000480476*(E136*E136)))/(11.718085636-(0.009253652*E136)+(0.000051896*(E136*E136)))</f>
        <v>51.02542057451998</v>
      </c>
      <c r="E136" s="40">
        <v>29.59</v>
      </c>
    </row>
    <row r="137" spans="1:5" ht="15">
      <c r="A137" s="21" t="s">
        <v>217</v>
      </c>
      <c r="B137" s="22">
        <v>7.2572</v>
      </c>
      <c r="C137" s="31">
        <f t="shared" si="34"/>
        <v>1470.2216012840759</v>
      </c>
      <c r="D137" s="36">
        <f t="shared" si="35"/>
        <v>49.69497898564875</v>
      </c>
      <c r="E137" s="40">
        <v>29.59</v>
      </c>
    </row>
    <row r="138" spans="1:5" ht="15">
      <c r="A138" s="21" t="s">
        <v>212</v>
      </c>
      <c r="B138" s="22">
        <v>7.2774</v>
      </c>
      <c r="C138" s="31">
        <f t="shared" si="34"/>
        <v>1485.0664211387443</v>
      </c>
      <c r="D138" s="36">
        <f t="shared" si="35"/>
        <v>50.98343978909985</v>
      </c>
      <c r="E138" s="40">
        <v>29.53</v>
      </c>
    </row>
    <row r="139" spans="1:5" ht="15">
      <c r="A139" s="21" t="s">
        <v>213</v>
      </c>
      <c r="B139" s="22">
        <v>7.276</v>
      </c>
      <c r="C139" s="31">
        <f t="shared" si="34"/>
        <v>1484.0362414576261</v>
      </c>
      <c r="D139" s="36">
        <f t="shared" si="35"/>
        <v>50.90205392432758</v>
      </c>
      <c r="E139" s="40">
        <v>29.67</v>
      </c>
    </row>
    <row r="140" spans="1:5" ht="15">
      <c r="A140" s="21" t="s">
        <v>214</v>
      </c>
      <c r="B140" s="22">
        <v>7.2675</v>
      </c>
      <c r="C140" s="31">
        <f t="shared" si="34"/>
        <v>1477.7858338633846</v>
      </c>
      <c r="D140" s="36">
        <f t="shared" si="35"/>
        <v>50.349798641920714</v>
      </c>
      <c r="E140" s="40">
        <v>29.53</v>
      </c>
    </row>
    <row r="141" spans="1:5" ht="15">
      <c r="A141" s="21" t="s">
        <v>215</v>
      </c>
      <c r="B141" s="22">
        <v>7.2664</v>
      </c>
      <c r="C141" s="31">
        <f t="shared" si="34"/>
        <v>1476.9774915165724</v>
      </c>
      <c r="D141" s="36">
        <f t="shared" si="35"/>
        <v>50.28649878184999</v>
      </c>
      <c r="E141" s="40">
        <v>29.65</v>
      </c>
    </row>
    <row r="142" spans="3:4" ht="15">
      <c r="C142" s="31"/>
      <c r="D142" s="36"/>
    </row>
    <row r="143" spans="1:5" ht="15">
      <c r="A143" s="21" t="s">
        <v>223</v>
      </c>
      <c r="B143" s="22">
        <v>7.2766</v>
      </c>
      <c r="C143" s="31">
        <f>(B143*B143-23.58909986715)/0.01977787018464</f>
        <v>1484.477722765699</v>
      </c>
      <c r="D143" s="36">
        <f>(C143-910.440776634+(0.392723556*E143)-(0.000480476*(E143*E143)))/(11.718085636-(0.009253652*E143)+(0.000051896*(E143*E143)))</f>
        <v>50.95051545836664</v>
      </c>
      <c r="E143" s="40">
        <v>29.84</v>
      </c>
    </row>
    <row r="144" spans="1:4" ht="15">
      <c r="A144" s="21" t="s">
        <v>218</v>
      </c>
      <c r="C144" s="31"/>
      <c r="D144" s="36"/>
    </row>
    <row r="145" spans="1:5" ht="15">
      <c r="A145" s="21" t="s">
        <v>219</v>
      </c>
      <c r="B145" s="22">
        <v>7.2701</v>
      </c>
      <c r="C145" s="31">
        <f>(B145*B145-23.58909986715)/0.01977787018464</f>
        <v>1479.6969476307993</v>
      </c>
      <c r="D145" s="36">
        <f>(C145-910.440776634+(0.392723556*E145)-(0.000480476*(E145*E145)))/(11.718085636-(0.009253652*E145)+(0.000051896*(E145*E145)))</f>
        <v>50.51671508553758</v>
      </c>
      <c r="E145" s="40">
        <v>29.54</v>
      </c>
    </row>
    <row r="146" spans="1:5" ht="15">
      <c r="A146" s="21" t="s">
        <v>220</v>
      </c>
      <c r="B146" s="22">
        <v>7.2763</v>
      </c>
      <c r="C146" s="31">
        <f>(B146*B146-23.58909986715)/0.01977787018464</f>
        <v>1484.256977561122</v>
      </c>
      <c r="D146" s="36">
        <f>(C146-910.440776634+(0.392723556*E146)-(0.000480476*(E146*E146)))/(11.718085636-(0.009253652*E146)+(0.000051896*(E146*E146)))</f>
        <v>50.9242190233391</v>
      </c>
      <c r="E146" s="40">
        <v>29.72</v>
      </c>
    </row>
    <row r="147" spans="1:5" ht="15">
      <c r="A147" s="21" t="s">
        <v>221</v>
      </c>
      <c r="B147" s="22">
        <v>7.2695</v>
      </c>
      <c r="C147" s="31">
        <f>(B147*B147-23.58909986715)/0.01977787018464</f>
        <v>1479.2558607029066</v>
      </c>
      <c r="D147" s="36">
        <f>(C147-910.440776634+(0.392723556*E147)-(0.000480476*(E147*E147)))/(11.718085636-(0.009253652*E147)+(0.000051896*(E147*E147)))</f>
        <v>50.48891935402904</v>
      </c>
      <c r="E147" s="40">
        <v>29.72</v>
      </c>
    </row>
    <row r="148" spans="1:4" ht="15">
      <c r="A148" s="21" t="s">
        <v>222</v>
      </c>
      <c r="C148" s="31"/>
      <c r="D148" s="36"/>
    </row>
  </sheetData>
  <mergeCells count="4">
    <mergeCell ref="H1:L1"/>
    <mergeCell ref="M1:Q1"/>
    <mergeCell ref="R1:V1"/>
    <mergeCell ref="W1:AA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26" r:id="rId1"/>
  <headerFooter alignWithMargins="0">
    <oddHeader>&amp;CRegister: &amp;A&amp;RDatum: 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 Oelsen</dc:creator>
  <cp:keywords/>
  <dc:description/>
  <cp:lastModifiedBy>Thomas von Oelsen</cp:lastModifiedBy>
  <cp:lastPrinted>1999-08-19T15:27:43Z</cp:lastPrinted>
  <dcterms:created xsi:type="dcterms:W3CDTF">2000-11-15T22:04:09Z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